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ichData/rdRichValueTypes.xml" ContentType="application/vnd.ms-excel.rdrichvaluetypes+xml"/>
  <Override PartName="/xl/richData/rdrichvaluestructure.xml" ContentType="application/vnd.ms-excel.rdrichvaluestructure+xml"/>
  <Override PartName="/xl/richData/rdrichvalue.xml" ContentType="application/vnd.ms-excel.rdrichvalue+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24226"/>
  <mc:AlternateContent xmlns:mc="http://schemas.openxmlformats.org/markup-compatibility/2006">
    <mc:Choice Requires="x15">
      <x15ac:absPath xmlns:x15ac="http://schemas.microsoft.com/office/spreadsheetml/2010/11/ac" url="https://nnpslivennk12va-my.sharepoint.com/personal/heather_medina_nn_k12_va_us/Documents/OneDrive/BIDS &amp; PROPOSALS/FY 2026/TECHNOLOGY/RFP 021-0-2026HM eRate/"/>
    </mc:Choice>
  </mc:AlternateContent>
  <xr:revisionPtr revIDLastSave="0" documentId="8_{C61AF86B-70E6-4C06-A19B-8035556D0813}" xr6:coauthVersionLast="36" xr6:coauthVersionMax="36" xr10:uidLastSave="{00000000-0000-0000-0000-000000000000}"/>
  <bookViews>
    <workbookView xWindow="25485" yWindow="-4530" windowWidth="38625" windowHeight="21105" firstSheet="2" activeTab="2" xr2:uid="{00000000-000D-0000-FFFF-FFFF00000000}"/>
  </bookViews>
  <sheets>
    <sheet name="C2 Guide" sheetId="14" state="hidden" r:id="rId1"/>
    <sheet name="C2 Equipment List" sheetId="15" state="hidden" r:id="rId2"/>
    <sheet name="Pricing Schedule" sheetId="9" r:id="rId3"/>
    <sheet name="471 Bulk Upload" sheetId="12" state="hidden" r:id="rId4"/>
    <sheet name="Lists" sheetId="8" state="hidden" r:id="rId5"/>
  </sheets>
  <definedNames>
    <definedName name="Basic_Maintenance_of_Internal_Connections">Lists!$U$2:$U$17</definedName>
    <definedName name="Cabling_Connectors">Lists!$J$2:$J$3</definedName>
    <definedName name="Caching">Lists!$K$2:$K$3</definedName>
    <definedName name="Data_Distribution">Lists!$L$2:$L$3</definedName>
    <definedName name="Data_Protection">Lists!$M$2:$M$3</definedName>
    <definedName name="FunctionList">Lists!$H$1:$H$13</definedName>
    <definedName name="License">Lists!$N$2</definedName>
    <definedName name="Managed_Internal_Broadband_Services">Lists!$V$2:$V$17</definedName>
    <definedName name="Miscellaneous">Lists!$O$2:$O$4</definedName>
    <definedName name="Module">Lists!$P$2</definedName>
    <definedName name="_xlnm.Print_Area" localSheetId="0">'C2 Guide'!$A$1:$D$43</definedName>
    <definedName name="Racks">Lists!$Q$2</definedName>
    <definedName name="Software">Lists!$R$2</definedName>
    <definedName name="Transceiver">Lists!$S$2</definedName>
    <definedName name="Wireless_Data_Distribution">Lists!$T$2:$T$5</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0" i="15" l="1"/>
  <c r="C21" i="15"/>
  <c r="C22" i="15"/>
  <c r="C23" i="15"/>
  <c r="C24" i="15"/>
  <c r="C25" i="15"/>
  <c r="C26" i="15"/>
  <c r="C27" i="15"/>
  <c r="C28" i="15"/>
  <c r="C29" i="15"/>
  <c r="C30" i="15"/>
  <c r="C31" i="15"/>
  <c r="C32" i="15"/>
  <c r="C33" i="15"/>
  <c r="C34" i="15"/>
  <c r="C35" i="15"/>
  <c r="C36" i="15"/>
  <c r="C37" i="15"/>
  <c r="C38" i="15"/>
  <c r="C39" i="15"/>
  <c r="C40" i="15"/>
  <c r="C41" i="15"/>
  <c r="C42" i="15"/>
  <c r="C43" i="15"/>
  <c r="C44" i="15"/>
  <c r="C45" i="15"/>
  <c r="C46" i="15"/>
  <c r="C47" i="15"/>
  <c r="C48" i="15"/>
  <c r="C49" i="15"/>
  <c r="J21" i="15" l="1"/>
  <c r="J23" i="15"/>
  <c r="J24" i="15"/>
  <c r="J25" i="15"/>
  <c r="J28" i="15"/>
  <c r="J29" i="15"/>
  <c r="J30" i="15"/>
  <c r="J32" i="15"/>
  <c r="J33" i="15"/>
  <c r="J34" i="15"/>
  <c r="J35" i="15"/>
  <c r="J36" i="15"/>
  <c r="J37" i="15"/>
  <c r="J38" i="15"/>
  <c r="J48" i="15"/>
  <c r="C50" i="15"/>
  <c r="J50" i="15" s="1"/>
  <c r="C51" i="15"/>
  <c r="C52" i="15"/>
  <c r="C53" i="15"/>
  <c r="C54" i="15"/>
  <c r="C55" i="15"/>
  <c r="J55" i="15" s="1"/>
  <c r="C56" i="15"/>
  <c r="C57" i="15"/>
  <c r="C58" i="15"/>
  <c r="J58" i="15" s="1"/>
  <c r="C59" i="15"/>
  <c r="J59" i="15" s="1"/>
  <c r="C60" i="15"/>
  <c r="C61" i="15"/>
  <c r="J61" i="15" s="1"/>
  <c r="C62" i="15"/>
  <c r="J62" i="15" s="1"/>
  <c r="C63" i="15"/>
  <c r="C64" i="15"/>
  <c r="J64" i="15" s="1"/>
  <c r="C66" i="9"/>
  <c r="B50" i="12" s="1"/>
  <c r="J20" i="15"/>
  <c r="T22" i="9"/>
  <c r="T23" i="9"/>
  <c r="T24" i="9"/>
  <c r="T25" i="9"/>
  <c r="T26" i="9"/>
  <c r="T27" i="9"/>
  <c r="T28" i="9"/>
  <c r="T29" i="9"/>
  <c r="T30" i="9"/>
  <c r="T31" i="9"/>
  <c r="T32" i="9"/>
  <c r="T33" i="9"/>
  <c r="T34" i="9"/>
  <c r="T35" i="9"/>
  <c r="T36" i="9"/>
  <c r="T37" i="9"/>
  <c r="T38" i="9"/>
  <c r="T39" i="9"/>
  <c r="T40" i="9"/>
  <c r="T41" i="9"/>
  <c r="T42" i="9"/>
  <c r="T43" i="9"/>
  <c r="T44" i="9"/>
  <c r="T45" i="9"/>
  <c r="T46" i="9"/>
  <c r="T47" i="9"/>
  <c r="T48" i="9"/>
  <c r="T49" i="9"/>
  <c r="T50" i="9"/>
  <c r="T51" i="9"/>
  <c r="T52" i="9"/>
  <c r="T53" i="9"/>
  <c r="T54" i="9"/>
  <c r="T55" i="9"/>
  <c r="T56" i="9"/>
  <c r="T57" i="9"/>
  <c r="T58" i="9"/>
  <c r="T59" i="9"/>
  <c r="T60" i="9"/>
  <c r="T61" i="9"/>
  <c r="T62" i="9"/>
  <c r="T63" i="9"/>
  <c r="T64" i="9"/>
  <c r="T65" i="9"/>
  <c r="T21" i="9"/>
  <c r="Q6" i="12"/>
  <c r="Q7" i="12"/>
  <c r="Q8" i="12"/>
  <c r="Q9" i="12"/>
  <c r="Q10" i="12"/>
  <c r="Q11" i="12"/>
  <c r="Q12" i="12"/>
  <c r="Q13" i="12"/>
  <c r="Q14" i="12"/>
  <c r="Q15" i="12"/>
  <c r="Q16" i="12"/>
  <c r="Q17" i="12"/>
  <c r="Q18" i="12"/>
  <c r="Q19" i="12"/>
  <c r="Q20" i="12"/>
  <c r="Q21" i="12"/>
  <c r="Q22" i="12"/>
  <c r="Q23" i="12"/>
  <c r="Q24" i="12"/>
  <c r="Q25" i="12"/>
  <c r="Q26" i="12"/>
  <c r="Q27" i="12"/>
  <c r="Q28" i="12"/>
  <c r="Q29" i="12"/>
  <c r="Q30" i="12"/>
  <c r="Q31" i="12"/>
  <c r="Q32" i="12"/>
  <c r="Q33" i="12"/>
  <c r="Q34" i="12"/>
  <c r="Q35" i="12"/>
  <c r="Q36" i="12"/>
  <c r="Q37" i="12"/>
  <c r="Q38" i="12"/>
  <c r="Q39" i="12"/>
  <c r="Q40" i="12"/>
  <c r="Q41" i="12"/>
  <c r="Q42" i="12"/>
  <c r="Q43" i="12"/>
  <c r="Q44" i="12"/>
  <c r="Q45" i="12"/>
  <c r="Q46" i="12"/>
  <c r="Q47" i="12"/>
  <c r="Q48" i="12"/>
  <c r="Q49" i="12"/>
  <c r="Q50" i="12"/>
  <c r="Q51" i="12"/>
  <c r="R51" i="12"/>
  <c r="T6" i="12"/>
  <c r="T7" i="12"/>
  <c r="T8" i="12"/>
  <c r="T9" i="12"/>
  <c r="T10" i="12"/>
  <c r="T11" i="12"/>
  <c r="T12" i="12"/>
  <c r="T13" i="12"/>
  <c r="T14" i="12"/>
  <c r="T15" i="12"/>
  <c r="T16" i="12"/>
  <c r="T17" i="12"/>
  <c r="T18" i="12"/>
  <c r="T19" i="12"/>
  <c r="T20" i="12"/>
  <c r="T21" i="12"/>
  <c r="T22" i="12"/>
  <c r="T23" i="12"/>
  <c r="T24" i="12"/>
  <c r="T25" i="12"/>
  <c r="T26" i="12"/>
  <c r="T27" i="12"/>
  <c r="T28" i="12"/>
  <c r="T29" i="12"/>
  <c r="T30" i="12"/>
  <c r="T31" i="12"/>
  <c r="T32" i="12"/>
  <c r="T33" i="12"/>
  <c r="T34" i="12"/>
  <c r="T35" i="12"/>
  <c r="T36" i="12"/>
  <c r="T37" i="12"/>
  <c r="T38" i="12"/>
  <c r="T39" i="12"/>
  <c r="T40" i="12"/>
  <c r="T41" i="12"/>
  <c r="T42" i="12"/>
  <c r="T43" i="12"/>
  <c r="T44" i="12"/>
  <c r="T45" i="12"/>
  <c r="T46" i="12"/>
  <c r="T47" i="12"/>
  <c r="T48" i="12"/>
  <c r="T49" i="12"/>
  <c r="T51" i="12"/>
  <c r="E6" i="12"/>
  <c r="F6" i="12"/>
  <c r="G6" i="12"/>
  <c r="E7" i="12"/>
  <c r="F7" i="12"/>
  <c r="G7" i="12"/>
  <c r="E8" i="12"/>
  <c r="F8" i="12"/>
  <c r="G8" i="12"/>
  <c r="E9" i="12"/>
  <c r="F9" i="12"/>
  <c r="G9" i="12"/>
  <c r="E10" i="12"/>
  <c r="F10" i="12"/>
  <c r="G10" i="12"/>
  <c r="E11" i="12"/>
  <c r="F11" i="12"/>
  <c r="G11" i="12"/>
  <c r="E12" i="12"/>
  <c r="F12" i="12"/>
  <c r="G12" i="12"/>
  <c r="E13" i="12"/>
  <c r="F13" i="12"/>
  <c r="G13" i="12"/>
  <c r="E14" i="12"/>
  <c r="F14" i="12"/>
  <c r="G14" i="12"/>
  <c r="E15" i="12"/>
  <c r="F15" i="12"/>
  <c r="G15" i="12"/>
  <c r="E16" i="12"/>
  <c r="F16" i="12"/>
  <c r="G16" i="12"/>
  <c r="E17" i="12"/>
  <c r="F17" i="12"/>
  <c r="G17" i="12"/>
  <c r="E18" i="12"/>
  <c r="F18" i="12"/>
  <c r="G18" i="12"/>
  <c r="E19" i="12"/>
  <c r="F19" i="12"/>
  <c r="G19" i="12"/>
  <c r="E20" i="12"/>
  <c r="F20" i="12"/>
  <c r="G20" i="12"/>
  <c r="E21" i="12"/>
  <c r="F21" i="12"/>
  <c r="G21" i="12"/>
  <c r="E22" i="12"/>
  <c r="F22" i="12"/>
  <c r="G22" i="12"/>
  <c r="E23" i="12"/>
  <c r="F23" i="12"/>
  <c r="G23" i="12"/>
  <c r="E24" i="12"/>
  <c r="F24" i="12"/>
  <c r="G24" i="12"/>
  <c r="E25" i="12"/>
  <c r="F25" i="12"/>
  <c r="G25" i="12"/>
  <c r="E26" i="12"/>
  <c r="F26" i="12"/>
  <c r="G26" i="12"/>
  <c r="E27" i="12"/>
  <c r="F27" i="12"/>
  <c r="G27" i="12"/>
  <c r="E28" i="12"/>
  <c r="F28" i="12"/>
  <c r="G28" i="12"/>
  <c r="E29" i="12"/>
  <c r="F29" i="12"/>
  <c r="G29" i="12"/>
  <c r="E30" i="12"/>
  <c r="F30" i="12"/>
  <c r="G30" i="12"/>
  <c r="E31" i="12"/>
  <c r="F31" i="12"/>
  <c r="G31" i="12"/>
  <c r="E32" i="12"/>
  <c r="F32" i="12"/>
  <c r="G32" i="12"/>
  <c r="E33" i="12"/>
  <c r="F33" i="12"/>
  <c r="G33" i="12"/>
  <c r="E34" i="12"/>
  <c r="F34" i="12"/>
  <c r="G34" i="12"/>
  <c r="E35" i="12"/>
  <c r="F35" i="12"/>
  <c r="G35" i="12"/>
  <c r="E36" i="12"/>
  <c r="F36" i="12"/>
  <c r="G36" i="12"/>
  <c r="E37" i="12"/>
  <c r="F37" i="12"/>
  <c r="G37" i="12"/>
  <c r="E38" i="12"/>
  <c r="F38" i="12"/>
  <c r="G38" i="12"/>
  <c r="E39" i="12"/>
  <c r="F39" i="12"/>
  <c r="G39" i="12"/>
  <c r="E40" i="12"/>
  <c r="F40" i="12"/>
  <c r="G40" i="12"/>
  <c r="E41" i="12"/>
  <c r="F41" i="12"/>
  <c r="G41" i="12"/>
  <c r="E42" i="12"/>
  <c r="F42" i="12"/>
  <c r="G42" i="12"/>
  <c r="E43" i="12"/>
  <c r="F43" i="12"/>
  <c r="G43" i="12"/>
  <c r="E44" i="12"/>
  <c r="F44" i="12"/>
  <c r="G44" i="12"/>
  <c r="E45" i="12"/>
  <c r="F45" i="12"/>
  <c r="G45" i="12"/>
  <c r="E46" i="12"/>
  <c r="F46" i="12"/>
  <c r="G46" i="12"/>
  <c r="E47" i="12"/>
  <c r="F47" i="12"/>
  <c r="G47" i="12"/>
  <c r="E48" i="12"/>
  <c r="F48" i="12"/>
  <c r="G48" i="12"/>
  <c r="E49" i="12"/>
  <c r="F49" i="12"/>
  <c r="G49" i="12"/>
  <c r="D50" i="12"/>
  <c r="K27" i="12"/>
  <c r="N27" i="12" s="1"/>
  <c r="P27" i="12" s="1"/>
  <c r="K26" i="12"/>
  <c r="N26" i="12" s="1"/>
  <c r="P26" i="12" s="1"/>
  <c r="K25" i="12"/>
  <c r="N25" i="12" s="1"/>
  <c r="P25" i="12" s="1"/>
  <c r="K24" i="12"/>
  <c r="N24" i="12" s="1"/>
  <c r="P24" i="12" s="1"/>
  <c r="K49" i="12"/>
  <c r="N49" i="12" s="1"/>
  <c r="P49" i="12" s="1"/>
  <c r="K48" i="12"/>
  <c r="N48" i="12" s="1"/>
  <c r="P48" i="12" s="1"/>
  <c r="K47" i="12"/>
  <c r="N47" i="12" s="1"/>
  <c r="P47" i="12" s="1"/>
  <c r="K46" i="12"/>
  <c r="N46" i="12" s="1"/>
  <c r="P46" i="12" s="1"/>
  <c r="K45" i="12"/>
  <c r="N45" i="12" s="1"/>
  <c r="P45" i="12" s="1"/>
  <c r="K44" i="12"/>
  <c r="N44" i="12" s="1"/>
  <c r="P44" i="12" s="1"/>
  <c r="K43" i="12"/>
  <c r="N43" i="12" s="1"/>
  <c r="P43" i="12" s="1"/>
  <c r="K42" i="12"/>
  <c r="N42" i="12" s="1"/>
  <c r="P42" i="12" s="1"/>
  <c r="K41" i="12"/>
  <c r="N41" i="12" s="1"/>
  <c r="P41" i="12" s="1"/>
  <c r="K40" i="12"/>
  <c r="N40" i="12" s="1"/>
  <c r="P40" i="12" s="1"/>
  <c r="K39" i="12"/>
  <c r="N39" i="12" s="1"/>
  <c r="P39" i="12" s="1"/>
  <c r="K36" i="12"/>
  <c r="N36" i="12"/>
  <c r="P36" i="12" s="1"/>
  <c r="K37" i="12"/>
  <c r="N37" i="12"/>
  <c r="P37" i="12" s="1"/>
  <c r="K38" i="12"/>
  <c r="N38" i="12" s="1"/>
  <c r="P38" i="12" s="1"/>
  <c r="K50" i="12"/>
  <c r="N50" i="12"/>
  <c r="P50" i="12" s="1"/>
  <c r="K51" i="12"/>
  <c r="N51" i="12" s="1"/>
  <c r="P51" i="12" s="1"/>
  <c r="R50" i="9"/>
  <c r="O50" i="9"/>
  <c r="N50" i="9" s="1"/>
  <c r="P50" i="9" s="1"/>
  <c r="G50" i="9" a="1"/>
  <c r="G50" i="9" s="1"/>
  <c r="F50" i="9" a="1"/>
  <c r="F50" i="9" s="1"/>
  <c r="E50" i="9" a="1"/>
  <c r="E50" i="9" s="1"/>
  <c r="D50" i="9" a="1"/>
  <c r="D50" i="9" s="1"/>
  <c r="B50" i="9" a="1"/>
  <c r="B50" i="9" s="1"/>
  <c r="D34" i="12" s="1"/>
  <c r="A50" i="9" a="1"/>
  <c r="A50" i="9" s="1"/>
  <c r="R49" i="9"/>
  <c r="O49" i="9"/>
  <c r="N49" i="9" s="1"/>
  <c r="P49" i="9" s="1"/>
  <c r="G49" i="9" a="1"/>
  <c r="G49" i="9" s="1"/>
  <c r="F49" i="9" a="1"/>
  <c r="F49" i="9" s="1"/>
  <c r="E49" i="9" a="1"/>
  <c r="E49" i="9" s="1"/>
  <c r="D49" i="9" a="1"/>
  <c r="D49" i="9" s="1"/>
  <c r="B49" i="9" a="1"/>
  <c r="B49" i="9" s="1"/>
  <c r="D33" i="12" s="1"/>
  <c r="A49" i="9" a="1"/>
  <c r="A49" i="9" s="1"/>
  <c r="R48" i="9"/>
  <c r="O48" i="9"/>
  <c r="N48" i="9" s="1"/>
  <c r="P48" i="9" s="1"/>
  <c r="G48" i="9" a="1"/>
  <c r="G48" i="9" s="1"/>
  <c r="F48" i="9" a="1"/>
  <c r="F48" i="9" s="1"/>
  <c r="E48" i="9" a="1"/>
  <c r="E48" i="9" s="1"/>
  <c r="D48" i="9" a="1"/>
  <c r="D48" i="9" s="1"/>
  <c r="B48" i="9" a="1"/>
  <c r="B48" i="9" s="1"/>
  <c r="D32" i="12" s="1"/>
  <c r="A48" i="9" a="1"/>
  <c r="A48" i="9" s="1"/>
  <c r="R47" i="9"/>
  <c r="O47" i="9"/>
  <c r="N47" i="9" s="1"/>
  <c r="P47" i="9" s="1"/>
  <c r="G47" i="9" a="1"/>
  <c r="G47" i="9" s="1"/>
  <c r="F47" i="9" a="1"/>
  <c r="F47" i="9" s="1"/>
  <c r="E47" i="9" a="1"/>
  <c r="E47" i="9" s="1"/>
  <c r="D47" i="9" a="1"/>
  <c r="D47" i="9" s="1"/>
  <c r="B47" i="9" a="1"/>
  <c r="B47" i="9" s="1"/>
  <c r="D31" i="12" s="1"/>
  <c r="A47" i="9" a="1"/>
  <c r="A47" i="9" s="1"/>
  <c r="R46" i="9"/>
  <c r="O46" i="9"/>
  <c r="N46" i="9" s="1"/>
  <c r="P46" i="9" s="1"/>
  <c r="Q46" i="9" s="1"/>
  <c r="G46" i="9" a="1"/>
  <c r="G46" i="9" s="1"/>
  <c r="F46" i="9" a="1"/>
  <c r="F46" i="9" s="1"/>
  <c r="E46" i="9" a="1"/>
  <c r="E46" i="9" s="1"/>
  <c r="D46" i="9" a="1"/>
  <c r="D46" i="9" s="1"/>
  <c r="B46" i="9" a="1"/>
  <c r="B46" i="9" s="1"/>
  <c r="D30" i="12" s="1"/>
  <c r="A46" i="9" a="1"/>
  <c r="A46" i="9" s="1"/>
  <c r="R45" i="9"/>
  <c r="O45" i="9"/>
  <c r="R29" i="12" s="1"/>
  <c r="G45" i="9" a="1"/>
  <c r="G45" i="9" s="1"/>
  <c r="F45" i="9" a="1"/>
  <c r="F45" i="9" s="1"/>
  <c r="E45" i="9" a="1"/>
  <c r="E45" i="9" s="1"/>
  <c r="D45" i="9" a="1"/>
  <c r="D45" i="9" s="1"/>
  <c r="B45" i="9" a="1"/>
  <c r="B45" i="9" s="1"/>
  <c r="D29" i="12" s="1"/>
  <c r="A45" i="9" a="1"/>
  <c r="A45" i="9" s="1"/>
  <c r="R44" i="9"/>
  <c r="O44" i="9"/>
  <c r="R28" i="12" s="1"/>
  <c r="G44" i="9" a="1"/>
  <c r="G44" i="9" s="1"/>
  <c r="F44" i="9" a="1"/>
  <c r="F44" i="9" s="1"/>
  <c r="E44" i="9" a="1"/>
  <c r="E44" i="9" s="1"/>
  <c r="D44" i="9" a="1"/>
  <c r="D44" i="9" s="1"/>
  <c r="B44" i="9" a="1"/>
  <c r="B44" i="9" s="1"/>
  <c r="D28" i="12" s="1"/>
  <c r="A44" i="9" a="1"/>
  <c r="A44" i="9" s="1"/>
  <c r="R43" i="9"/>
  <c r="O43" i="9"/>
  <c r="R27" i="12" s="1"/>
  <c r="G43" i="9" a="1"/>
  <c r="G43" i="9" s="1"/>
  <c r="F43" i="9" a="1"/>
  <c r="F43" i="9" s="1"/>
  <c r="E43" i="9" a="1"/>
  <c r="E43" i="9" s="1"/>
  <c r="D43" i="9" a="1"/>
  <c r="D43" i="9" s="1"/>
  <c r="B43" i="9" a="1"/>
  <c r="B43" i="9" s="1"/>
  <c r="D27" i="12" s="1"/>
  <c r="A43" i="9" a="1"/>
  <c r="A43" i="9" s="1"/>
  <c r="R42" i="9"/>
  <c r="O42" i="9"/>
  <c r="N42" i="9" s="1"/>
  <c r="P42" i="9" s="1"/>
  <c r="G42" i="9" a="1"/>
  <c r="G42" i="9" s="1"/>
  <c r="F42" i="9" a="1"/>
  <c r="F42" i="9" s="1"/>
  <c r="E42" i="9" a="1"/>
  <c r="E42" i="9" s="1"/>
  <c r="D42" i="9" a="1"/>
  <c r="D42" i="9" s="1"/>
  <c r="B42" i="9" a="1"/>
  <c r="B42" i="9" s="1"/>
  <c r="D26" i="12" s="1"/>
  <c r="A42" i="9" a="1"/>
  <c r="A42" i="9" s="1"/>
  <c r="R41" i="9"/>
  <c r="O41" i="9"/>
  <c r="R25" i="12" s="1"/>
  <c r="G41" i="9" a="1"/>
  <c r="G41" i="9" s="1"/>
  <c r="F41" i="9" a="1"/>
  <c r="F41" i="9" s="1"/>
  <c r="E41" i="9" a="1"/>
  <c r="E41" i="9" s="1"/>
  <c r="D41" i="9" a="1"/>
  <c r="D41" i="9" s="1"/>
  <c r="B41" i="9" a="1"/>
  <c r="B41" i="9" s="1"/>
  <c r="D25" i="12" s="1"/>
  <c r="A41" i="9" a="1"/>
  <c r="A41" i="9" s="1"/>
  <c r="R40" i="9"/>
  <c r="O40" i="9"/>
  <c r="N40" i="9" s="1"/>
  <c r="P40" i="9" s="1"/>
  <c r="G40" i="9" a="1"/>
  <c r="G40" i="9" s="1"/>
  <c r="F40" i="9" a="1"/>
  <c r="F40" i="9" s="1"/>
  <c r="E40" i="9" a="1"/>
  <c r="E40" i="9" s="1"/>
  <c r="D40" i="9" a="1"/>
  <c r="D40" i="9" s="1"/>
  <c r="B40" i="9" a="1"/>
  <c r="B40" i="9" s="1"/>
  <c r="D24" i="12" s="1"/>
  <c r="A40" i="9" a="1"/>
  <c r="A40" i="9" s="1"/>
  <c r="R39" i="9"/>
  <c r="O39" i="9"/>
  <c r="N39" i="9" s="1"/>
  <c r="P39" i="9" s="1"/>
  <c r="G39" i="9" a="1"/>
  <c r="G39" i="9" s="1"/>
  <c r="F39" i="9" a="1"/>
  <c r="F39" i="9" s="1"/>
  <c r="E39" i="9" a="1"/>
  <c r="E39" i="9" s="1"/>
  <c r="D39" i="9" a="1"/>
  <c r="D39" i="9" s="1"/>
  <c r="B39" i="9" a="1"/>
  <c r="B39" i="9" s="1"/>
  <c r="D23" i="12" s="1"/>
  <c r="A39" i="9" a="1"/>
  <c r="A39" i="9" s="1"/>
  <c r="R38" i="9"/>
  <c r="O38" i="9"/>
  <c r="N38" i="9" s="1"/>
  <c r="P38" i="9" s="1"/>
  <c r="G38" i="9" a="1"/>
  <c r="G38" i="9" s="1"/>
  <c r="F38" i="9" a="1"/>
  <c r="F38" i="9" s="1"/>
  <c r="E38" i="9" a="1"/>
  <c r="E38" i="9" s="1"/>
  <c r="D38" i="9" a="1"/>
  <c r="D38" i="9" s="1"/>
  <c r="B38" i="9" a="1"/>
  <c r="B38" i="9" s="1"/>
  <c r="D22" i="12" s="1"/>
  <c r="A38" i="9" a="1"/>
  <c r="A38" i="9" s="1"/>
  <c r="R37" i="9"/>
  <c r="O37" i="9"/>
  <c r="N37" i="9" s="1"/>
  <c r="P37" i="9" s="1"/>
  <c r="G37" i="9" a="1"/>
  <c r="G37" i="9" s="1"/>
  <c r="F37" i="9" a="1"/>
  <c r="F37" i="9" s="1"/>
  <c r="E37" i="9" a="1"/>
  <c r="E37" i="9" s="1"/>
  <c r="D37" i="9" a="1"/>
  <c r="D37" i="9" s="1"/>
  <c r="B37" i="9" a="1"/>
  <c r="B37" i="9" s="1"/>
  <c r="D21" i="12" s="1"/>
  <c r="A37" i="9" a="1"/>
  <c r="A37" i="9" s="1"/>
  <c r="R36" i="9"/>
  <c r="O36" i="9"/>
  <c r="R20" i="12" s="1"/>
  <c r="G36" i="9" a="1"/>
  <c r="G36" i="9" s="1"/>
  <c r="F36" i="9" a="1"/>
  <c r="F36" i="9" s="1"/>
  <c r="E36" i="9" a="1"/>
  <c r="E36" i="9" s="1"/>
  <c r="D36" i="9" a="1"/>
  <c r="D36" i="9" s="1"/>
  <c r="B36" i="9" a="1"/>
  <c r="B36" i="9" s="1"/>
  <c r="D20" i="12" s="1"/>
  <c r="A36" i="9" a="1"/>
  <c r="A36" i="9" s="1"/>
  <c r="R35" i="9"/>
  <c r="O35" i="9"/>
  <c r="R19" i="12" s="1"/>
  <c r="N35" i="9"/>
  <c r="P35" i="9" s="1"/>
  <c r="G35" i="9" a="1"/>
  <c r="G35" i="9" s="1"/>
  <c r="F35" i="9" a="1"/>
  <c r="F35" i="9" s="1"/>
  <c r="E35" i="9" a="1"/>
  <c r="E35" i="9" s="1"/>
  <c r="D35" i="9" a="1"/>
  <c r="D35" i="9" s="1"/>
  <c r="B35" i="9" a="1"/>
  <c r="B35" i="9" s="1"/>
  <c r="D19" i="12" s="1"/>
  <c r="A35" i="9" a="1"/>
  <c r="A35" i="9" s="1"/>
  <c r="R34" i="9"/>
  <c r="O34" i="9"/>
  <c r="N34" i="9" s="1"/>
  <c r="P34" i="9" s="1"/>
  <c r="G34" i="9" a="1"/>
  <c r="G34" i="9" s="1"/>
  <c r="F34" i="9" a="1"/>
  <c r="F34" i="9" s="1"/>
  <c r="E34" i="9" a="1"/>
  <c r="E34" i="9" s="1"/>
  <c r="D34" i="9" a="1"/>
  <c r="D34" i="9" s="1"/>
  <c r="B34" i="9" a="1"/>
  <c r="B34" i="9" s="1"/>
  <c r="D18" i="12" s="1"/>
  <c r="A34" i="9" a="1"/>
  <c r="A34" i="9" s="1"/>
  <c r="R33" i="9"/>
  <c r="O33" i="9"/>
  <c r="R17" i="12" s="1"/>
  <c r="G33" i="9" a="1"/>
  <c r="G33" i="9" s="1"/>
  <c r="F33" i="9" a="1"/>
  <c r="F33" i="9" s="1"/>
  <c r="E33" i="9" a="1"/>
  <c r="E33" i="9" s="1"/>
  <c r="D33" i="9" a="1"/>
  <c r="D33" i="9" s="1"/>
  <c r="B33" i="9" a="1"/>
  <c r="B33" i="9" s="1"/>
  <c r="D17" i="12" s="1"/>
  <c r="A33" i="9" a="1"/>
  <c r="A33" i="9" s="1"/>
  <c r="J47" i="15"/>
  <c r="J46" i="15"/>
  <c r="J45" i="15"/>
  <c r="J44" i="15"/>
  <c r="J43" i="15"/>
  <c r="J26" i="15"/>
  <c r="Z1" i="8"/>
  <c r="Z2" i="8"/>
  <c r="Z3" i="8"/>
  <c r="Z4" i="8"/>
  <c r="Z5" i="8"/>
  <c r="Z6" i="8"/>
  <c r="Z7" i="8"/>
  <c r="Z8" i="8"/>
  <c r="Z9" i="8"/>
  <c r="Z10" i="8"/>
  <c r="Z11" i="8"/>
  <c r="Z12" i="8"/>
  <c r="H1" i="8" a="1"/>
  <c r="H1" i="8" s="1"/>
  <c r="B22" i="9" a="1"/>
  <c r="B22" i="9" s="1"/>
  <c r="D6" i="12" s="1"/>
  <c r="B23" i="9" a="1"/>
  <c r="B23" i="9" s="1"/>
  <c r="D7" i="12" s="1"/>
  <c r="B24" i="9" a="1"/>
  <c r="B24" i="9" s="1"/>
  <c r="D8" i="12" s="1"/>
  <c r="B25" i="9" a="1"/>
  <c r="B25" i="9" s="1"/>
  <c r="D9" i="12" s="1"/>
  <c r="B26" i="9" a="1"/>
  <c r="B26" i="9" s="1"/>
  <c r="D10" i="12" s="1"/>
  <c r="B27" i="9" a="1"/>
  <c r="B27" i="9" s="1"/>
  <c r="D11" i="12" s="1"/>
  <c r="B28" i="9" a="1"/>
  <c r="B28" i="9" s="1"/>
  <c r="D12" i="12" s="1"/>
  <c r="B21" i="9" a="1"/>
  <c r="B21" i="9" s="1"/>
  <c r="C21" i="9" s="1"/>
  <c r="A22" i="9" a="1"/>
  <c r="A22" i="9" s="1"/>
  <c r="D22" i="9" a="1"/>
  <c r="D22" i="9" s="1"/>
  <c r="E22" i="9" a="1"/>
  <c r="E22" i="9" s="1"/>
  <c r="F22" i="9" a="1"/>
  <c r="F22" i="9" s="1"/>
  <c r="G22" i="9" a="1"/>
  <c r="G22" i="9" s="1"/>
  <c r="O22" i="9"/>
  <c r="N22" i="9" s="1"/>
  <c r="P22" i="9" s="1"/>
  <c r="R22" i="9"/>
  <c r="A23" i="9" a="1"/>
  <c r="A23" i="9" s="1"/>
  <c r="D23" i="9" a="1"/>
  <c r="D23" i="9" s="1"/>
  <c r="E23" i="9" a="1"/>
  <c r="E23" i="9" s="1"/>
  <c r="F23" i="9" a="1"/>
  <c r="F23" i="9" s="1"/>
  <c r="G23" i="9" a="1"/>
  <c r="G23" i="9" s="1"/>
  <c r="O23" i="9"/>
  <c r="N23" i="9" s="1"/>
  <c r="P23" i="9" s="1"/>
  <c r="R23" i="9"/>
  <c r="A24" i="9" a="1"/>
  <c r="A24" i="9" s="1"/>
  <c r="D24" i="9" a="1"/>
  <c r="D24" i="9" s="1"/>
  <c r="E24" i="9" a="1"/>
  <c r="E24" i="9" s="1"/>
  <c r="F24" i="9" a="1"/>
  <c r="F24" i="9" s="1"/>
  <c r="G24" i="9" a="1"/>
  <c r="G24" i="9" s="1"/>
  <c r="O24" i="9"/>
  <c r="N24" i="9" s="1"/>
  <c r="P24" i="9" s="1"/>
  <c r="R24" i="9"/>
  <c r="A25" i="9" a="1"/>
  <c r="A25" i="9" s="1"/>
  <c r="D25" i="9" a="1"/>
  <c r="D25" i="9" s="1"/>
  <c r="E25" i="9" a="1"/>
  <c r="E25" i="9" s="1"/>
  <c r="F25" i="9" a="1"/>
  <c r="F25" i="9" s="1"/>
  <c r="G25" i="9" a="1"/>
  <c r="G25" i="9" s="1"/>
  <c r="O25" i="9"/>
  <c r="N25" i="9" s="1"/>
  <c r="P25" i="9" s="1"/>
  <c r="R25" i="9"/>
  <c r="A26" i="9" a="1"/>
  <c r="A26" i="9" s="1"/>
  <c r="D26" i="9" a="1"/>
  <c r="D26" i="9" s="1"/>
  <c r="E26" i="9" a="1"/>
  <c r="E26" i="9" s="1"/>
  <c r="F26" i="9" a="1"/>
  <c r="F26" i="9" s="1"/>
  <c r="G26" i="9" a="1"/>
  <c r="G26" i="9" s="1"/>
  <c r="O26" i="9"/>
  <c r="N26" i="9" s="1"/>
  <c r="P26" i="9" s="1"/>
  <c r="R26" i="9"/>
  <c r="A27" i="9" a="1"/>
  <c r="A27" i="9" s="1"/>
  <c r="D27" i="9" a="1"/>
  <c r="D27" i="9" s="1"/>
  <c r="E27" i="9" a="1"/>
  <c r="E27" i="9" s="1"/>
  <c r="F27" i="9" a="1"/>
  <c r="F27" i="9" s="1"/>
  <c r="G27" i="9" a="1"/>
  <c r="G27" i="9" s="1"/>
  <c r="O27" i="9"/>
  <c r="N27" i="9" s="1"/>
  <c r="P27" i="9" s="1"/>
  <c r="R27" i="9"/>
  <c r="A28" i="9" a="1"/>
  <c r="A28" i="9" s="1"/>
  <c r="D28" i="9" a="1"/>
  <c r="D28" i="9" s="1"/>
  <c r="E28" i="9" a="1"/>
  <c r="E28" i="9" s="1"/>
  <c r="F28" i="9" a="1"/>
  <c r="F28" i="9" s="1"/>
  <c r="G28" i="9" a="1"/>
  <c r="G28" i="9" s="1"/>
  <c r="O28" i="9"/>
  <c r="N28" i="9" s="1"/>
  <c r="P28" i="9" s="1"/>
  <c r="R28" i="9"/>
  <c r="A29" i="9" a="1"/>
  <c r="A29" i="9" s="1"/>
  <c r="B29" i="9" a="1"/>
  <c r="B29" i="9" s="1"/>
  <c r="D13" i="12" s="1"/>
  <c r="D29" i="9" a="1"/>
  <c r="D29" i="9" s="1"/>
  <c r="E29" i="9" a="1"/>
  <c r="E29" i="9" s="1"/>
  <c r="F29" i="9" a="1"/>
  <c r="F29" i="9" s="1"/>
  <c r="G29" i="9" a="1"/>
  <c r="G29" i="9" s="1"/>
  <c r="O29" i="9"/>
  <c r="N29" i="9" s="1"/>
  <c r="P29" i="9" s="1"/>
  <c r="R29" i="9"/>
  <c r="A30" i="9" a="1"/>
  <c r="A30" i="9" s="1"/>
  <c r="B30" i="9" a="1"/>
  <c r="B30" i="9" s="1"/>
  <c r="D14" i="12" s="1"/>
  <c r="D30" i="9" a="1"/>
  <c r="D30" i="9" s="1"/>
  <c r="E30" i="9" a="1"/>
  <c r="E30" i="9" s="1"/>
  <c r="F30" i="9" a="1"/>
  <c r="F30" i="9" s="1"/>
  <c r="G30" i="9" a="1"/>
  <c r="G30" i="9" s="1"/>
  <c r="O30" i="9"/>
  <c r="N30" i="9" s="1"/>
  <c r="P30" i="9" s="1"/>
  <c r="R30" i="9"/>
  <c r="A31" i="9" a="1"/>
  <c r="A31" i="9" s="1"/>
  <c r="B31" i="9" a="1"/>
  <c r="B31" i="9" s="1"/>
  <c r="D15" i="12" s="1"/>
  <c r="D31" i="9" a="1"/>
  <c r="D31" i="9" s="1"/>
  <c r="E31" i="9" a="1"/>
  <c r="E31" i="9" s="1"/>
  <c r="F31" i="9" a="1"/>
  <c r="F31" i="9" s="1"/>
  <c r="G31" i="9" a="1"/>
  <c r="G31" i="9" s="1"/>
  <c r="O31" i="9"/>
  <c r="N31" i="9" s="1"/>
  <c r="P31" i="9" s="1"/>
  <c r="R31" i="9"/>
  <c r="A32" i="9" a="1"/>
  <c r="A32" i="9" s="1"/>
  <c r="B32" i="9" a="1"/>
  <c r="B32" i="9" s="1"/>
  <c r="D16" i="12" s="1"/>
  <c r="D32" i="9" a="1"/>
  <c r="D32" i="9" s="1"/>
  <c r="E32" i="9" a="1"/>
  <c r="E32" i="9" s="1"/>
  <c r="F32" i="9" a="1"/>
  <c r="F32" i="9" s="1"/>
  <c r="G32" i="9" a="1"/>
  <c r="G32" i="9" s="1"/>
  <c r="O32" i="9"/>
  <c r="N32" i="9" s="1"/>
  <c r="P32" i="9" s="1"/>
  <c r="R32" i="9"/>
  <c r="A51" i="9" a="1"/>
  <c r="A51" i="9" s="1"/>
  <c r="B51" i="9" a="1"/>
  <c r="B51" i="9" s="1"/>
  <c r="D35" i="12" s="1"/>
  <c r="D51" i="9" a="1"/>
  <c r="D51" i="9" s="1"/>
  <c r="E51" i="9" a="1"/>
  <c r="E51" i="9" s="1"/>
  <c r="F51" i="9" a="1"/>
  <c r="F51" i="9" s="1"/>
  <c r="G51" i="9" a="1"/>
  <c r="G51" i="9" s="1"/>
  <c r="O51" i="9"/>
  <c r="N51" i="9" s="1"/>
  <c r="P51" i="9" s="1"/>
  <c r="R51" i="9"/>
  <c r="A52" i="9" a="1"/>
  <c r="A52" i="9" s="1"/>
  <c r="B52" i="9" a="1"/>
  <c r="B52" i="9" s="1"/>
  <c r="D36" i="12" s="1"/>
  <c r="D52" i="9" a="1"/>
  <c r="D52" i="9" s="1"/>
  <c r="E52" i="9" a="1"/>
  <c r="E52" i="9" s="1"/>
  <c r="F52" i="9" a="1"/>
  <c r="F52" i="9" s="1"/>
  <c r="G52" i="9" a="1"/>
  <c r="G52" i="9" s="1"/>
  <c r="O52" i="9"/>
  <c r="N52" i="9" s="1"/>
  <c r="P52" i="9" s="1"/>
  <c r="R52" i="9"/>
  <c r="A53" i="9" a="1"/>
  <c r="A53" i="9" s="1"/>
  <c r="B53" i="9" a="1"/>
  <c r="B53" i="9" s="1"/>
  <c r="D37" i="12" s="1"/>
  <c r="D53" i="9" a="1"/>
  <c r="D53" i="9" s="1"/>
  <c r="E53" i="9" a="1"/>
  <c r="E53" i="9" s="1"/>
  <c r="F53" i="9" a="1"/>
  <c r="F53" i="9" s="1"/>
  <c r="G53" i="9" a="1"/>
  <c r="G53" i="9" s="1"/>
  <c r="O53" i="9"/>
  <c r="N53" i="9" s="1"/>
  <c r="P53" i="9" s="1"/>
  <c r="R53" i="9"/>
  <c r="A54" i="9" a="1"/>
  <c r="A54" i="9" s="1"/>
  <c r="B54" i="9" a="1"/>
  <c r="B54" i="9" s="1"/>
  <c r="D38" i="12" s="1"/>
  <c r="D54" i="9" a="1"/>
  <c r="D54" i="9" s="1"/>
  <c r="E54" i="9" a="1"/>
  <c r="E54" i="9" s="1"/>
  <c r="F54" i="9" a="1"/>
  <c r="F54" i="9" s="1"/>
  <c r="G54" i="9" a="1"/>
  <c r="G54" i="9" s="1"/>
  <c r="O54" i="9"/>
  <c r="N54" i="9" s="1"/>
  <c r="P54" i="9" s="1"/>
  <c r="R54" i="9"/>
  <c r="A55" i="9" a="1"/>
  <c r="A55" i="9" s="1"/>
  <c r="B55" i="9" a="1"/>
  <c r="B55" i="9" s="1"/>
  <c r="D39" i="12" s="1"/>
  <c r="D55" i="9" a="1"/>
  <c r="D55" i="9" s="1"/>
  <c r="E55" i="9" a="1"/>
  <c r="E55" i="9" s="1"/>
  <c r="F55" i="9" a="1"/>
  <c r="F55" i="9" s="1"/>
  <c r="G55" i="9" a="1"/>
  <c r="G55" i="9" s="1"/>
  <c r="O55" i="9"/>
  <c r="N55" i="9" s="1"/>
  <c r="P55" i="9" s="1"/>
  <c r="R55" i="9"/>
  <c r="A56" i="9" a="1"/>
  <c r="A56" i="9" s="1"/>
  <c r="B56" i="9" a="1"/>
  <c r="B56" i="9" s="1"/>
  <c r="D40" i="12" s="1"/>
  <c r="D56" i="9" a="1"/>
  <c r="D56" i="9" s="1"/>
  <c r="E56" i="9" a="1"/>
  <c r="E56" i="9" s="1"/>
  <c r="F56" i="9" a="1"/>
  <c r="F56" i="9" s="1"/>
  <c r="G56" i="9" a="1"/>
  <c r="G56" i="9" s="1"/>
  <c r="O56" i="9"/>
  <c r="N56" i="9" s="1"/>
  <c r="P56" i="9" s="1"/>
  <c r="R56" i="9"/>
  <c r="A57" i="9" a="1"/>
  <c r="A57" i="9" s="1"/>
  <c r="B57" i="9" a="1"/>
  <c r="B57" i="9" s="1"/>
  <c r="D41" i="12" s="1"/>
  <c r="D57" i="9" a="1"/>
  <c r="D57" i="9" s="1"/>
  <c r="E57" i="9" a="1"/>
  <c r="E57" i="9" s="1"/>
  <c r="F57" i="9" a="1"/>
  <c r="F57" i="9" s="1"/>
  <c r="G57" i="9" a="1"/>
  <c r="G57" i="9" s="1"/>
  <c r="O57" i="9"/>
  <c r="N57" i="9" s="1"/>
  <c r="P57" i="9" s="1"/>
  <c r="R57" i="9"/>
  <c r="A58" i="9" a="1"/>
  <c r="A58" i="9" s="1"/>
  <c r="B58" i="9" a="1"/>
  <c r="B58" i="9" s="1"/>
  <c r="D42" i="12" s="1"/>
  <c r="D58" i="9" a="1"/>
  <c r="D58" i="9" s="1"/>
  <c r="E58" i="9" a="1"/>
  <c r="E58" i="9" s="1"/>
  <c r="F58" i="9" a="1"/>
  <c r="F58" i="9" s="1"/>
  <c r="G58" i="9" a="1"/>
  <c r="G58" i="9" s="1"/>
  <c r="O58" i="9"/>
  <c r="N58" i="9" s="1"/>
  <c r="P58" i="9" s="1"/>
  <c r="R58" i="9"/>
  <c r="A59" i="9" a="1"/>
  <c r="A59" i="9" s="1"/>
  <c r="B59" i="9" a="1"/>
  <c r="B59" i="9" s="1"/>
  <c r="D43" i="12" s="1"/>
  <c r="D59" i="9" a="1"/>
  <c r="D59" i="9" s="1"/>
  <c r="E59" i="9" a="1"/>
  <c r="E59" i="9" s="1"/>
  <c r="F59" i="9" a="1"/>
  <c r="F59" i="9" s="1"/>
  <c r="G59" i="9" a="1"/>
  <c r="G59" i="9" s="1"/>
  <c r="O59" i="9"/>
  <c r="N59" i="9" s="1"/>
  <c r="P59" i="9" s="1"/>
  <c r="R59" i="9"/>
  <c r="A60" i="9" a="1"/>
  <c r="A60" i="9" s="1"/>
  <c r="B60" i="9" a="1"/>
  <c r="B60" i="9" s="1"/>
  <c r="D44" i="12" s="1"/>
  <c r="D60" i="9" a="1"/>
  <c r="D60" i="9" s="1"/>
  <c r="E60" i="9" a="1"/>
  <c r="E60" i="9" s="1"/>
  <c r="F60" i="9" a="1"/>
  <c r="F60" i="9" s="1"/>
  <c r="G60" i="9" a="1"/>
  <c r="G60" i="9" s="1"/>
  <c r="O60" i="9"/>
  <c r="N60" i="9" s="1"/>
  <c r="P60" i="9" s="1"/>
  <c r="R60" i="9"/>
  <c r="A61" i="9" a="1"/>
  <c r="A61" i="9" s="1"/>
  <c r="B61" i="9" a="1"/>
  <c r="B61" i="9" s="1"/>
  <c r="D45" i="12" s="1"/>
  <c r="D61" i="9" a="1"/>
  <c r="D61" i="9" s="1"/>
  <c r="E61" i="9" a="1"/>
  <c r="E61" i="9" s="1"/>
  <c r="F61" i="9" a="1"/>
  <c r="F61" i="9" s="1"/>
  <c r="G61" i="9" a="1"/>
  <c r="G61" i="9" s="1"/>
  <c r="O61" i="9"/>
  <c r="N61" i="9" s="1"/>
  <c r="P61" i="9" s="1"/>
  <c r="R61" i="9"/>
  <c r="A62" i="9" a="1"/>
  <c r="A62" i="9" s="1"/>
  <c r="B62" i="9" a="1"/>
  <c r="B62" i="9" s="1"/>
  <c r="D46" i="12" s="1"/>
  <c r="D62" i="9" a="1"/>
  <c r="D62" i="9" s="1"/>
  <c r="E62" i="9" a="1"/>
  <c r="E62" i="9" s="1"/>
  <c r="F62" i="9" a="1"/>
  <c r="F62" i="9" s="1"/>
  <c r="G62" i="9" a="1"/>
  <c r="G62" i="9" s="1"/>
  <c r="O62" i="9"/>
  <c r="N62" i="9" s="1"/>
  <c r="P62" i="9" s="1"/>
  <c r="R62" i="9"/>
  <c r="A63" i="9" a="1"/>
  <c r="A63" i="9" s="1"/>
  <c r="B63" i="9" a="1"/>
  <c r="B63" i="9" s="1"/>
  <c r="D47" i="12" s="1"/>
  <c r="D63" i="9" a="1"/>
  <c r="D63" i="9" s="1"/>
  <c r="E63" i="9" a="1"/>
  <c r="E63" i="9" s="1"/>
  <c r="F63" i="9" a="1"/>
  <c r="F63" i="9" s="1"/>
  <c r="G63" i="9" a="1"/>
  <c r="G63" i="9" s="1"/>
  <c r="O63" i="9"/>
  <c r="N63" i="9" s="1"/>
  <c r="P63" i="9" s="1"/>
  <c r="R63" i="9"/>
  <c r="A64" i="9" a="1"/>
  <c r="A64" i="9" s="1"/>
  <c r="B64" i="9" a="1"/>
  <c r="B64" i="9" s="1"/>
  <c r="D48" i="12" s="1"/>
  <c r="D64" i="9" a="1"/>
  <c r="D64" i="9" s="1"/>
  <c r="E64" i="9" a="1"/>
  <c r="E64" i="9" s="1"/>
  <c r="F64" i="9" a="1"/>
  <c r="F64" i="9" s="1"/>
  <c r="G64" i="9" a="1"/>
  <c r="G64" i="9" s="1"/>
  <c r="O64" i="9"/>
  <c r="N64" i="9" s="1"/>
  <c r="P64" i="9" s="1"/>
  <c r="R64" i="9"/>
  <c r="A65" i="9" a="1"/>
  <c r="A65" i="9" s="1"/>
  <c r="B65" i="9" a="1"/>
  <c r="B65" i="9" s="1"/>
  <c r="D49" i="12" s="1"/>
  <c r="D65" i="9" a="1"/>
  <c r="D65" i="9" s="1"/>
  <c r="E65" i="9" a="1"/>
  <c r="E65" i="9" s="1"/>
  <c r="F65" i="9" a="1"/>
  <c r="F65" i="9" s="1"/>
  <c r="G65" i="9" a="1"/>
  <c r="G65" i="9" s="1"/>
  <c r="O65" i="9"/>
  <c r="N65" i="9" s="1"/>
  <c r="P65" i="9" s="1"/>
  <c r="R65" i="9"/>
  <c r="K6" i="12"/>
  <c r="N6" i="12" s="1"/>
  <c r="P6" i="12" s="1"/>
  <c r="K7" i="12"/>
  <c r="N7" i="12" s="1"/>
  <c r="P7" i="12" s="1"/>
  <c r="K8" i="12"/>
  <c r="N8" i="12" s="1"/>
  <c r="P8" i="12" s="1"/>
  <c r="K9" i="12"/>
  <c r="N9" i="12" s="1"/>
  <c r="P9" i="12" s="1"/>
  <c r="K10" i="12"/>
  <c r="N10" i="12" s="1"/>
  <c r="P10" i="12" s="1"/>
  <c r="K11" i="12"/>
  <c r="N11" i="12"/>
  <c r="P11" i="12" s="1"/>
  <c r="K12" i="12"/>
  <c r="N12" i="12" s="1"/>
  <c r="P12" i="12" s="1"/>
  <c r="K13" i="12"/>
  <c r="N13" i="12"/>
  <c r="P13" i="12" s="1"/>
  <c r="K14" i="12"/>
  <c r="N14" i="12" s="1"/>
  <c r="P14" i="12" s="1"/>
  <c r="K15" i="12"/>
  <c r="N15" i="12" s="1"/>
  <c r="P15" i="12" s="1"/>
  <c r="K16" i="12"/>
  <c r="N16" i="12" s="1"/>
  <c r="P16" i="12" s="1"/>
  <c r="K17" i="12"/>
  <c r="N17" i="12" s="1"/>
  <c r="P17" i="12" s="1"/>
  <c r="K18" i="12"/>
  <c r="N18" i="12" s="1"/>
  <c r="P18" i="12" s="1"/>
  <c r="K19" i="12"/>
  <c r="N19" i="12" s="1"/>
  <c r="P19" i="12" s="1"/>
  <c r="K20" i="12"/>
  <c r="N20" i="12" s="1"/>
  <c r="P20" i="12" s="1"/>
  <c r="K21" i="12"/>
  <c r="N21" i="12"/>
  <c r="P21" i="12" s="1"/>
  <c r="K22" i="12"/>
  <c r="N22" i="12" s="1"/>
  <c r="P22" i="12" s="1"/>
  <c r="K23" i="12"/>
  <c r="N23" i="12" s="1"/>
  <c r="P23" i="12" s="1"/>
  <c r="K28" i="12"/>
  <c r="N28" i="12"/>
  <c r="P28" i="12" s="1"/>
  <c r="K29" i="12"/>
  <c r="N29" i="12" s="1"/>
  <c r="P29" i="12" s="1"/>
  <c r="K30" i="12"/>
  <c r="N30" i="12" s="1"/>
  <c r="P30" i="12" s="1"/>
  <c r="K31" i="12"/>
  <c r="N31" i="12"/>
  <c r="P31" i="12"/>
  <c r="K32" i="12"/>
  <c r="N32" i="12" s="1"/>
  <c r="P32" i="12" s="1"/>
  <c r="K33" i="12"/>
  <c r="N33" i="12"/>
  <c r="P33" i="12" s="1"/>
  <c r="K34" i="12"/>
  <c r="N34" i="12"/>
  <c r="P34" i="12"/>
  <c r="K35" i="12"/>
  <c r="N35" i="12" s="1"/>
  <c r="P35" i="12" s="1"/>
  <c r="D21" i="9" a="1"/>
  <c r="D21" i="9" s="1"/>
  <c r="E21" i="9" a="1"/>
  <c r="E21" i="9" s="1"/>
  <c r="F21" i="9" a="1"/>
  <c r="F21" i="9" s="1"/>
  <c r="G21" i="9" a="1"/>
  <c r="G21" i="9" s="1"/>
  <c r="A21" i="9" a="1"/>
  <c r="A21" i="9" s="1"/>
  <c r="N33" i="9" l="1"/>
  <c r="P33" i="9" s="1"/>
  <c r="Q33" i="9" s="1"/>
  <c r="Q48" i="9"/>
  <c r="Q57" i="9"/>
  <c r="Q39" i="9"/>
  <c r="N45" i="9"/>
  <c r="P45" i="9" s="1"/>
  <c r="Q45" i="9" s="1"/>
  <c r="N43" i="9"/>
  <c r="P43" i="9" s="1"/>
  <c r="Q43" i="9" s="1"/>
  <c r="C64" i="9"/>
  <c r="B48" i="12" s="1"/>
  <c r="C41" i="9"/>
  <c r="B25" i="12" s="1"/>
  <c r="C40" i="9"/>
  <c r="B24" i="12" s="1"/>
  <c r="C63" i="9"/>
  <c r="B47" i="12" s="1"/>
  <c r="C60" i="9"/>
  <c r="B44" i="12" s="1"/>
  <c r="C58" i="9"/>
  <c r="B42" i="12" s="1"/>
  <c r="C52" i="9"/>
  <c r="B36" i="12" s="1"/>
  <c r="C43" i="9"/>
  <c r="B27" i="12" s="1"/>
  <c r="C57" i="9"/>
  <c r="B41" i="12" s="1"/>
  <c r="C55" i="9"/>
  <c r="B39" i="12" s="1"/>
  <c r="C42" i="9"/>
  <c r="B26" i="12" s="1"/>
  <c r="C61" i="9"/>
  <c r="B45" i="12" s="1"/>
  <c r="C39" i="9"/>
  <c r="B23" i="12" s="1"/>
  <c r="C38" i="9"/>
  <c r="B22" i="12" s="1"/>
  <c r="C36" i="9"/>
  <c r="B20" i="12" s="1"/>
  <c r="C33" i="9"/>
  <c r="B17" i="12" s="1"/>
  <c r="C31" i="9"/>
  <c r="B15" i="12" s="1"/>
  <c r="C65" i="9"/>
  <c r="B49" i="12" s="1"/>
  <c r="C54" i="9"/>
  <c r="B38" i="12" s="1"/>
  <c r="C32" i="9"/>
  <c r="B16" i="12" s="1"/>
  <c r="C51" i="9"/>
  <c r="B35" i="12" s="1"/>
  <c r="C29" i="9"/>
  <c r="B13" i="12" s="1"/>
  <c r="C59" i="9"/>
  <c r="B43" i="12" s="1"/>
  <c r="C37" i="9"/>
  <c r="B21" i="12" s="1"/>
  <c r="C50" i="9"/>
  <c r="B34" i="12" s="1"/>
  <c r="C28" i="9"/>
  <c r="B12" i="12" s="1"/>
  <c r="C49" i="9"/>
  <c r="B33" i="12" s="1"/>
  <c r="C27" i="9"/>
  <c r="B11" i="12" s="1"/>
  <c r="C56" i="9"/>
  <c r="B40" i="12" s="1"/>
  <c r="C30" i="9"/>
  <c r="B14" i="12" s="1"/>
  <c r="C48" i="9"/>
  <c r="B32" i="12" s="1"/>
  <c r="C26" i="9"/>
  <c r="B10" i="12" s="1"/>
  <c r="C62" i="9"/>
  <c r="B46" i="12" s="1"/>
  <c r="C47" i="9"/>
  <c r="B31" i="12" s="1"/>
  <c r="C25" i="9"/>
  <c r="B9" i="12" s="1"/>
  <c r="C46" i="9"/>
  <c r="B30" i="12" s="1"/>
  <c r="C24" i="9"/>
  <c r="B8" i="12" s="1"/>
  <c r="C35" i="9"/>
  <c r="B19" i="12" s="1"/>
  <c r="C53" i="9"/>
  <c r="B37" i="12" s="1"/>
  <c r="C45" i="9"/>
  <c r="B29" i="12" s="1"/>
  <c r="C23" i="9"/>
  <c r="C34" i="9"/>
  <c r="B18" i="12" s="1"/>
  <c r="C44" i="9"/>
  <c r="B28" i="12" s="1"/>
  <c r="C22" i="9"/>
  <c r="B6" i="12" s="1"/>
  <c r="R22" i="12"/>
  <c r="S22" i="12" s="1"/>
  <c r="U22" i="12" s="1"/>
  <c r="V22" i="12" s="1"/>
  <c r="Q47" i="9"/>
  <c r="J27" i="15"/>
  <c r="J31" i="15"/>
  <c r="J22" i="15"/>
  <c r="J51" i="15"/>
  <c r="J49" i="15"/>
  <c r="J54" i="15"/>
  <c r="J56" i="15"/>
  <c r="J52" i="15"/>
  <c r="J53" i="15"/>
  <c r="J41" i="15"/>
  <c r="J60" i="15"/>
  <c r="J40" i="15"/>
  <c r="J63" i="15"/>
  <c r="J42" i="15"/>
  <c r="J57" i="15"/>
  <c r="J39" i="15"/>
  <c r="S51" i="12"/>
  <c r="N36" i="9"/>
  <c r="P36" i="9" s="1"/>
  <c r="Q36" i="9" s="1"/>
  <c r="R36" i="12"/>
  <c r="S36" i="12" s="1"/>
  <c r="U36" i="12" s="1"/>
  <c r="V36" i="12" s="1"/>
  <c r="Q25" i="9"/>
  <c r="R35" i="12"/>
  <c r="R15" i="12"/>
  <c r="S15" i="12" s="1"/>
  <c r="U15" i="12" s="1"/>
  <c r="V15" i="12" s="1"/>
  <c r="R33" i="12"/>
  <c r="Q34" i="9"/>
  <c r="N41" i="9"/>
  <c r="P41" i="9" s="1"/>
  <c r="Q41" i="9" s="1"/>
  <c r="R48" i="12"/>
  <c r="S48" i="12" s="1"/>
  <c r="U48" i="12" s="1"/>
  <c r="V48" i="12" s="1"/>
  <c r="R31" i="12"/>
  <c r="R12" i="12"/>
  <c r="S12" i="12" s="1"/>
  <c r="U12" i="12" s="1"/>
  <c r="V12" i="12" s="1"/>
  <c r="R45" i="12"/>
  <c r="S45" i="12" s="1"/>
  <c r="U45" i="12" s="1"/>
  <c r="V45" i="12" s="1"/>
  <c r="Q37" i="9"/>
  <c r="N44" i="9"/>
  <c r="P44" i="9" s="1"/>
  <c r="Q44" i="9" s="1"/>
  <c r="R26" i="12"/>
  <c r="S26" i="12" s="1"/>
  <c r="U26" i="12" s="1"/>
  <c r="V26" i="12" s="1"/>
  <c r="R16" i="12"/>
  <c r="S16" i="12" s="1"/>
  <c r="U16" i="12" s="1"/>
  <c r="V16" i="12" s="1"/>
  <c r="R47" i="12"/>
  <c r="S47" i="12" s="1"/>
  <c r="U47" i="12" s="1"/>
  <c r="V47" i="12" s="1"/>
  <c r="Q56" i="9"/>
  <c r="R38" i="12"/>
  <c r="S38" i="12" s="1"/>
  <c r="U38" i="12" s="1"/>
  <c r="V38" i="12" s="1"/>
  <c r="R24" i="12"/>
  <c r="S24" i="12" s="1"/>
  <c r="U24" i="12" s="1"/>
  <c r="V24" i="12" s="1"/>
  <c r="R37" i="12"/>
  <c r="S37" i="12" s="1"/>
  <c r="U37" i="12" s="1"/>
  <c r="V37" i="12" s="1"/>
  <c r="R13" i="12"/>
  <c r="S13" i="12" s="1"/>
  <c r="U13" i="12" s="1"/>
  <c r="V13" i="12" s="1"/>
  <c r="R46" i="12"/>
  <c r="S46" i="12" s="1"/>
  <c r="U46" i="12" s="1"/>
  <c r="V46" i="12" s="1"/>
  <c r="R34" i="12"/>
  <c r="R49" i="12"/>
  <c r="S49" i="12" s="1"/>
  <c r="U49" i="12" s="1"/>
  <c r="V49" i="12" s="1"/>
  <c r="R44" i="12"/>
  <c r="S44" i="12" s="1"/>
  <c r="U44" i="12" s="1"/>
  <c r="V44" i="12" s="1"/>
  <c r="R21" i="12"/>
  <c r="S21" i="12" s="1"/>
  <c r="U21" i="12" s="1"/>
  <c r="V21" i="12" s="1"/>
  <c r="R42" i="12"/>
  <c r="S42" i="12" s="1"/>
  <c r="U42" i="12" s="1"/>
  <c r="V42" i="12" s="1"/>
  <c r="R9" i="12"/>
  <c r="S9" i="12" s="1"/>
  <c r="U9" i="12" s="1"/>
  <c r="V9" i="12" s="1"/>
  <c r="R43" i="12"/>
  <c r="S43" i="12" s="1"/>
  <c r="U43" i="12" s="1"/>
  <c r="V43" i="12" s="1"/>
  <c r="R41" i="12"/>
  <c r="S41" i="12" s="1"/>
  <c r="U41" i="12" s="1"/>
  <c r="V41" i="12" s="1"/>
  <c r="R30" i="12"/>
  <c r="S30" i="12" s="1"/>
  <c r="U30" i="12" s="1"/>
  <c r="V30" i="12" s="1"/>
  <c r="R8" i="12"/>
  <c r="S8" i="12" s="1"/>
  <c r="U8" i="12" s="1"/>
  <c r="V8" i="12" s="1"/>
  <c r="R10" i="12"/>
  <c r="S10" i="12" s="1"/>
  <c r="U10" i="12" s="1"/>
  <c r="V10" i="12" s="1"/>
  <c r="R14" i="12"/>
  <c r="S14" i="12" s="1"/>
  <c r="U14" i="12" s="1"/>
  <c r="V14" i="12" s="1"/>
  <c r="R32" i="12"/>
  <c r="R40" i="12"/>
  <c r="S40" i="12" s="1"/>
  <c r="U40" i="12" s="1"/>
  <c r="V40" i="12" s="1"/>
  <c r="R18" i="12"/>
  <c r="S18" i="12" s="1"/>
  <c r="U18" i="12" s="1"/>
  <c r="V18" i="12" s="1"/>
  <c r="R7" i="12"/>
  <c r="S7" i="12" s="1"/>
  <c r="U7" i="12" s="1"/>
  <c r="V7" i="12" s="1"/>
  <c r="R23" i="12"/>
  <c r="S23" i="12" s="1"/>
  <c r="U23" i="12" s="1"/>
  <c r="V23" i="12" s="1"/>
  <c r="R11" i="12"/>
  <c r="S11" i="12" s="1"/>
  <c r="U11" i="12" s="1"/>
  <c r="V11" i="12" s="1"/>
  <c r="R39" i="12"/>
  <c r="S39" i="12" s="1"/>
  <c r="U39" i="12" s="1"/>
  <c r="V39" i="12" s="1"/>
  <c r="Q22" i="9"/>
  <c r="R6" i="12"/>
  <c r="S6" i="12" s="1"/>
  <c r="U6" i="12" s="1"/>
  <c r="V6" i="12" s="1"/>
  <c r="S25" i="12"/>
  <c r="U25" i="12" s="1"/>
  <c r="V25" i="12" s="1"/>
  <c r="S27" i="12"/>
  <c r="U27" i="12" s="1"/>
  <c r="V27" i="12" s="1"/>
  <c r="Q35" i="9"/>
  <c r="Q49" i="9"/>
  <c r="Q42" i="9"/>
  <c r="Q28" i="9"/>
  <c r="Q38" i="9"/>
  <c r="Q40" i="9"/>
  <c r="Q26" i="9"/>
  <c r="Q50" i="9"/>
  <c r="Q52" i="9"/>
  <c r="Q54" i="9"/>
  <c r="Q58" i="9"/>
  <c r="Q32" i="9"/>
  <c r="Q60" i="9"/>
  <c r="Q53" i="9"/>
  <c r="Q27" i="9"/>
  <c r="Q24" i="9"/>
  <c r="Q55" i="9"/>
  <c r="Q23" i="9"/>
  <c r="Q65" i="9"/>
  <c r="Q63" i="9"/>
  <c r="Q59" i="9"/>
  <c r="Q30" i="9"/>
  <c r="Q64" i="9"/>
  <c r="Q31" i="9"/>
  <c r="S20" i="12"/>
  <c r="U20" i="12" s="1"/>
  <c r="V20" i="12" s="1"/>
  <c r="Q62" i="9"/>
  <c r="Q51" i="9"/>
  <c r="Q29" i="9"/>
  <c r="Q61" i="9"/>
  <c r="S17" i="12"/>
  <c r="U17" i="12" s="1"/>
  <c r="V17" i="12" s="1"/>
  <c r="S28" i="12"/>
  <c r="U28" i="12" s="1"/>
  <c r="V28" i="12" s="1"/>
  <c r="S19" i="12"/>
  <c r="U19" i="12" s="1"/>
  <c r="V19" i="12" s="1"/>
  <c r="S29" i="12"/>
  <c r="U29" i="12" s="1"/>
  <c r="V29" i="12" s="1"/>
  <c r="O66" i="9"/>
  <c r="O67" i="9"/>
  <c r="N67" i="9" s="1"/>
  <c r="K66" i="9"/>
  <c r="I66" i="9"/>
  <c r="F50" i="12" s="1"/>
  <c r="J66" i="9"/>
  <c r="H66" i="9"/>
  <c r="E50" i="12" s="1"/>
  <c r="A67" i="9"/>
  <c r="D67" i="9" s="1"/>
  <c r="B67" i="9"/>
  <c r="E5" i="12"/>
  <c r="D51" i="12" l="1"/>
  <c r="C67" i="9"/>
  <c r="B51" i="12" s="1"/>
  <c r="G50" i="12"/>
  <c r="T66" i="9"/>
  <c r="R66" i="9"/>
  <c r="T50" i="12"/>
  <c r="N66" i="9"/>
  <c r="P66" i="9" s="1"/>
  <c r="R50" i="12"/>
  <c r="S50" i="12" s="1"/>
  <c r="U50" i="12" s="1"/>
  <c r="V50" i="12" s="1"/>
  <c r="S33" i="12"/>
  <c r="U33" i="12" s="1"/>
  <c r="V33" i="12" s="1"/>
  <c r="S35" i="12"/>
  <c r="U35" i="12" s="1"/>
  <c r="V35" i="12" s="1"/>
  <c r="S32" i="12"/>
  <c r="U32" i="12" s="1"/>
  <c r="V32" i="12" s="1"/>
  <c r="S34" i="12"/>
  <c r="U34" i="12" s="1"/>
  <c r="V34" i="12" s="1"/>
  <c r="S31" i="12"/>
  <c r="U31" i="12" s="1"/>
  <c r="V31" i="12" s="1"/>
  <c r="G67" i="9"/>
  <c r="K67" i="9" s="1"/>
  <c r="F67" i="9"/>
  <c r="J67" i="9" s="1"/>
  <c r="E67" i="9"/>
  <c r="I67" i="9" s="1"/>
  <c r="F51" i="12" s="1"/>
  <c r="H67" i="9"/>
  <c r="Q66" i="9" l="1"/>
  <c r="G51" i="12"/>
  <c r="T67" i="9"/>
  <c r="E51" i="12"/>
  <c r="R67" i="9"/>
  <c r="U51" i="12"/>
  <c r="V51" i="12" s="1"/>
  <c r="P67" i="9"/>
  <c r="O21" i="9"/>
  <c r="N21" i="9" s="1"/>
  <c r="P21" i="9" s="1"/>
  <c r="B5" i="12"/>
  <c r="F5" i="12"/>
  <c r="Q67" i="9" l="1"/>
  <c r="G5" i="12"/>
  <c r="R21" i="9"/>
  <c r="R68" i="9" l="1"/>
  <c r="K5" i="12" l="1"/>
  <c r="N5" i="12" s="1"/>
  <c r="P5" i="12" s="1"/>
  <c r="D5" i="12" l="1"/>
  <c r="T5" i="12" l="1"/>
  <c r="Q5" i="12"/>
  <c r="R5" i="12" l="1"/>
  <c r="S5" i="12" s="1"/>
  <c r="U5" i="12" s="1"/>
  <c r="V5" i="12" s="1"/>
  <c r="P68" i="9"/>
  <c r="Q21" i="9" l="1"/>
  <c r="Q68" i="9" s="1"/>
  <c r="B7" i="12" l="1"/>
  <c r="H12" i="8"/>
  <c r="H11" i="8"/>
  <c r="H10" i="8"/>
  <c r="H9" i="8"/>
  <c r="H8" i="8"/>
  <c r="H7" i="8"/>
  <c r="H6" i="8"/>
  <c r="H5" i="8"/>
  <c r="H4" i="8"/>
  <c r="H3" i="8"/>
  <c r="H2" i="8"/>
</calcChain>
</file>

<file path=xl/metadata.xml><?xml version="1.0" encoding="utf-8"?>
<metadata xmlns="http://schemas.openxmlformats.org/spreadsheetml/2006/main">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xmlns:xda="http://schemas.microsoft.com/office/spreadsheetml/2017/dynamicarray" uri="{bdbb8cdc-fa1e-496e-a857-3c3f30c029c3}">
          <xda:dynamicArrayProperties fDynamic="1" fCollapsed="0"/>
        </ext>
      </extLst>
    </bk>
  </futureMetadata>
  <futureMetadata name="XLRICHVALUE" count="1">
    <bk>
      <extLst>
        <ext xmlns:xlrd="http://schemas.microsoft.com/office/spreadsheetml/2017/richdata"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<sst xmlns="http://schemas.openxmlformats.org/spreadsheetml/2006/main" count="630" uniqueCount="258">
  <si>
    <t>Category 2 Planning Guide (Equipment and Management/Maintenance of Equipment)</t>
  </si>
  <si>
    <r>
      <rPr>
        <b/>
        <sz val="11"/>
        <color rgb="FF000000"/>
        <rFont val="Calibri"/>
        <family val="2"/>
        <scheme val="minor"/>
      </rPr>
      <t>2</t>
    </r>
    <r>
      <rPr>
        <sz val="11"/>
        <color rgb="FF000000"/>
        <rFont val="Calibri"/>
        <family val="2"/>
        <scheme val="minor"/>
      </rPr>
      <t>. Equipment can be purchased and installed as early as 90 days prior to the fund year and as late as 90 days after the last day of the funding year for which they were committed. Therefore, you should include items for projects you plan to receive and install from April 1, 2026 through September 30, 2027.</t>
    </r>
  </si>
  <si>
    <r>
      <rPr>
        <b/>
        <sz val="11"/>
        <color rgb="FF000000"/>
        <rFont val="Calibri"/>
        <family val="2"/>
        <scheme val="minor"/>
      </rPr>
      <t>4.</t>
    </r>
    <r>
      <rPr>
        <sz val="11"/>
        <color rgb="FF000000"/>
        <rFont val="Calibri"/>
        <family val="2"/>
        <scheme val="minor"/>
      </rPr>
      <t xml:space="preserve"> If the cost of your requested equipment or services exceeds your entity’s eligible budget, the amount applied for must be reduced to align with the budget in order to receive a funding commitment.</t>
    </r>
  </si>
  <si>
    <r>
      <rPr>
        <b/>
        <sz val="11"/>
        <color rgb="FF000000"/>
        <rFont val="Calibri"/>
        <family val="2"/>
        <scheme val="minor"/>
      </rPr>
      <t>5</t>
    </r>
    <r>
      <rPr>
        <sz val="11"/>
        <color rgb="FF000000"/>
        <rFont val="Calibri"/>
        <family val="2"/>
        <scheme val="minor"/>
      </rPr>
      <t>. Please note: Category 2 funding requests which increase the average application size/funding commitment amount may result in higher E-Rate Central consulting fees.</t>
    </r>
  </si>
  <si>
    <t>Category 2 Eligible Equipment</t>
  </si>
  <si>
    <t>Equipment List Completion Guide</t>
  </si>
  <si>
    <t>Please follow the steps below to request equipment and services for your Category 2 Equipment List. "Type of Product", "Quantity" and "Is Installation required?" fields are required.</t>
  </si>
  <si>
    <t>If you are requesting a specific make or model, please complete the corresponding fields. Keep in mind that all proposals offering functionally equivalent solutions must be accepted and fairly evaluated, in accordance with E-Rate guidelines.</t>
  </si>
  <si>
    <t xml:space="preserve">Dropdown Fields Explained
</t>
  </si>
  <si>
    <t>Is Installation Required?</t>
  </si>
  <si>
    <t>- Select “Yes” if installation is needed.</t>
  </si>
  <si>
    <t>- Select “No” if installation is not required.</t>
  </si>
  <si>
    <t>- Select the manufacturer from the dropdown list.</t>
  </si>
  <si>
    <t>Quantity</t>
  </si>
  <si>
    <t>-Please list the Quantity needed or a best estimate.</t>
  </si>
  <si>
    <t>-For cabling requests, enter the estimated footage in the Quantity field and the number of connections or drops in the Comments field. For larger projects, please also submit a separate scope of work document detailing the cabling requirements.</t>
  </si>
  <si>
    <t>Is Installation required?</t>
  </si>
  <si>
    <t>Comments</t>
  </si>
  <si>
    <t>BEN:</t>
  </si>
  <si>
    <t>Form 470#:</t>
  </si>
  <si>
    <t>Service Provider:</t>
  </si>
  <si>
    <t>SPIN:</t>
  </si>
  <si>
    <t>Contact Name:</t>
  </si>
  <si>
    <t>Contact E-mail:</t>
  </si>
  <si>
    <t>Contact Phone:</t>
  </si>
  <si>
    <t>Pricing Sheet Response Instructions</t>
  </si>
  <si>
    <t>E-Rate Product Eligibility %</t>
  </si>
  <si>
    <t>Make</t>
  </si>
  <si>
    <t>Unit Cost</t>
  </si>
  <si>
    <t>Lease</t>
  </si>
  <si>
    <t>Monthly Recurring Unit Costs</t>
  </si>
  <si>
    <t>Monthly Recurring Unit Ineligible Costs</t>
  </si>
  <si>
    <t>Estimated Monthly Recurring Unit Eligible Costs</t>
  </si>
  <si>
    <t>Monthly Quantity</t>
  </si>
  <si>
    <t>Units</t>
  </si>
  <si>
    <t>Estimated Total Monthly Eligible Recurring Costs</t>
  </si>
  <si>
    <t>Estimated Months of Service</t>
  </si>
  <si>
    <t>Estimated Total Eligible Recurring Costs</t>
  </si>
  <si>
    <t>One-time Unit Costs</t>
  </si>
  <si>
    <t>One-time Unit Ineligible Costs</t>
  </si>
  <si>
    <t>Estimated One-time Unit Eligible Costs</t>
  </si>
  <si>
    <t>One-time Quantity</t>
  </si>
  <si>
    <t>Estimated Total Eligible One-time Costs</t>
  </si>
  <si>
    <t>Estimated Pre-Discount Extended Eligible Line Item Costs</t>
  </si>
  <si>
    <t>Do any of these conditions apply?</t>
  </si>
  <si>
    <t>Each</t>
  </si>
  <si>
    <t>Cabling/Connectors</t>
  </si>
  <si>
    <t>Yes</t>
  </si>
  <si>
    <t>Access Point</t>
  </si>
  <si>
    <t>3Com</t>
  </si>
  <si>
    <t>Caching</t>
  </si>
  <si>
    <t>No</t>
  </si>
  <si>
    <t>Antenna</t>
  </si>
  <si>
    <t>3M</t>
  </si>
  <si>
    <t>Data Distribution</t>
  </si>
  <si>
    <t>Cabling</t>
  </si>
  <si>
    <t>Adtran</t>
  </si>
  <si>
    <t>Data Protection</t>
  </si>
  <si>
    <t>Caching Equipment</t>
  </si>
  <si>
    <t>Aerohive Networks</t>
  </si>
  <si>
    <t>License</t>
  </si>
  <si>
    <t>Caching Service</t>
  </si>
  <si>
    <t>Airtight Networks</t>
  </si>
  <si>
    <t>Miscellaneous</t>
  </si>
  <si>
    <t>Connectors</t>
  </si>
  <si>
    <t>Alcatel-Lucent</t>
  </si>
  <si>
    <t>Module</t>
  </si>
  <si>
    <t>Allied Telesis</t>
  </si>
  <si>
    <t>Racks</t>
  </si>
  <si>
    <t>Firewall Services &amp; Components</t>
  </si>
  <si>
    <t>American Power Conversion</t>
  </si>
  <si>
    <t>Software</t>
  </si>
  <si>
    <t>Installation, Activation, &amp; Initial Configuration</t>
  </si>
  <si>
    <t>AMS.NET</t>
  </si>
  <si>
    <t>Transceiver</t>
  </si>
  <si>
    <t>LAN Controller</t>
  </si>
  <si>
    <t>Apple</t>
  </si>
  <si>
    <t>Wireless Data Distribution</t>
  </si>
  <si>
    <t>ApplianSys</t>
  </si>
  <si>
    <t>Aruba</t>
  </si>
  <si>
    <t>Operating System Software of Eligible Equipment</t>
  </si>
  <si>
    <t>Asante Technologies</t>
  </si>
  <si>
    <t>Racks &amp; Cabinets</t>
  </si>
  <si>
    <t>Asus</t>
  </si>
  <si>
    <t>Avaya</t>
  </si>
  <si>
    <t>Switch</t>
  </si>
  <si>
    <t>Barracuda</t>
  </si>
  <si>
    <t>Training</t>
  </si>
  <si>
    <t>Belden</t>
  </si>
  <si>
    <t>Belkin</t>
  </si>
  <si>
    <t>Berk-Tek</t>
  </si>
  <si>
    <t>Wireless Controller</t>
  </si>
  <si>
    <t>Black Box</t>
  </si>
  <si>
    <t>Basic Maintenance of Internal Connections</t>
  </si>
  <si>
    <t>Brocade</t>
  </si>
  <si>
    <t>Cambium</t>
  </si>
  <si>
    <t>Checkpoint</t>
  </si>
  <si>
    <t>Cisco Systems</t>
  </si>
  <si>
    <t>CommScope</t>
  </si>
  <si>
    <t>Compaq</t>
  </si>
  <si>
    <t>Corning</t>
  </si>
  <si>
    <t>CradlePoint</t>
  </si>
  <si>
    <t>Dell</t>
  </si>
  <si>
    <t>D-Link</t>
  </si>
  <si>
    <t>Eaton</t>
  </si>
  <si>
    <t>Enterasys</t>
  </si>
  <si>
    <t>Extreme Networks</t>
  </si>
  <si>
    <t>Fortinet</t>
  </si>
  <si>
    <t>Foundry Networks</t>
  </si>
  <si>
    <t>Great Lakes</t>
  </si>
  <si>
    <t>Hewlett Packard</t>
  </si>
  <si>
    <t>Hubbell</t>
  </si>
  <si>
    <t>IBM</t>
  </si>
  <si>
    <t>ICC</t>
  </si>
  <si>
    <t>Intel</t>
  </si>
  <si>
    <t>Juniper Networks</t>
  </si>
  <si>
    <t>K12USA</t>
  </si>
  <si>
    <t>KEMP Technologies</t>
  </si>
  <si>
    <t>Legrand</t>
  </si>
  <si>
    <t>Leviton</t>
  </si>
  <si>
    <t>Liebert</t>
  </si>
  <si>
    <t>Linksys</t>
  </si>
  <si>
    <t>Meraki</t>
  </si>
  <si>
    <t>Meru</t>
  </si>
  <si>
    <t>Minuteman</t>
  </si>
  <si>
    <t>Mohawk</t>
  </si>
  <si>
    <t>NEC</t>
  </si>
  <si>
    <t>Netgear</t>
  </si>
  <si>
    <t>Orion Power Systems</t>
  </si>
  <si>
    <t>Ortronics</t>
  </si>
  <si>
    <t>Palo Alto Networks</t>
  </si>
  <si>
    <t>Panduit</t>
  </si>
  <si>
    <t>Pomeroy</t>
  </si>
  <si>
    <t>Proline</t>
  </si>
  <si>
    <t>Proxim</t>
  </si>
  <si>
    <t>Quicktron</t>
  </si>
  <si>
    <t>Ruckus Wireless</t>
  </si>
  <si>
    <t>Samsung</t>
  </si>
  <si>
    <t>Seagate</t>
  </si>
  <si>
    <t>SMC Networks</t>
  </si>
  <si>
    <t>SonicWALL</t>
  </si>
  <si>
    <t>Sophos</t>
  </si>
  <si>
    <t>STI</t>
  </si>
  <si>
    <t>Sun Microsystems</t>
  </si>
  <si>
    <t>Superior Essex</t>
  </si>
  <si>
    <t>Tripplite</t>
  </si>
  <si>
    <t>Ubiquiti</t>
  </si>
  <si>
    <t>Uniprise</t>
  </si>
  <si>
    <t>Watch Guard Technologies</t>
  </si>
  <si>
    <t>Waters Network Systems</t>
  </si>
  <si>
    <t>Western Digital</t>
  </si>
  <si>
    <t>Xirrus</t>
  </si>
  <si>
    <t>ZyXEL</t>
  </si>
  <si>
    <t>Other</t>
  </si>
  <si>
    <t>Fees, Taxes, etc</t>
  </si>
  <si>
    <t>Router</t>
  </si>
  <si>
    <t>UPS/Battery Backup</t>
  </si>
  <si>
    <r>
      <rPr>
        <b/>
        <u/>
        <sz val="12"/>
        <rFont val="Calibri"/>
        <family val="2"/>
        <scheme val="minor"/>
      </rPr>
      <t>2. Wireless Access Points</t>
    </r>
    <r>
      <rPr>
        <sz val="11"/>
        <rFont val="Calibri"/>
        <family val="2"/>
        <scheme val="minor"/>
      </rPr>
      <t xml:space="preserve">
Related items may include applicance, licenses, mounting hardware, external antennas for outdoor and/or special use, extended support. If new cabling required, be sure to include patch/jumper cables.</t>
    </r>
  </si>
  <si>
    <r>
      <rPr>
        <b/>
        <u/>
        <sz val="12"/>
        <rFont val="Calibri"/>
        <family val="2"/>
        <scheme val="minor"/>
      </rPr>
      <t>3. Wireless Controllers</t>
    </r>
    <r>
      <rPr>
        <u/>
        <sz val="11"/>
        <rFont val="Calibri"/>
        <family val="2"/>
        <scheme val="minor"/>
      </rPr>
      <t xml:space="preserve">
</t>
    </r>
    <r>
      <rPr>
        <sz val="11"/>
        <rFont val="Calibri"/>
        <family val="2"/>
        <scheme val="minor"/>
      </rPr>
      <t>Related items may include appliance or software, licenses, and extended support.</t>
    </r>
  </si>
  <si>
    <r>
      <rPr>
        <b/>
        <u/>
        <sz val="12"/>
        <rFont val="Calibri"/>
        <family val="2"/>
        <scheme val="minor"/>
      </rPr>
      <t>4. Routers</t>
    </r>
    <r>
      <rPr>
        <sz val="11"/>
        <rFont val="Calibri"/>
        <family val="2"/>
        <scheme val="minor"/>
      </rPr>
      <t xml:space="preserve">
Related items may include appliance, licenses, extended support, power supplies, fans, SFP/GBICs, patch/jumper cables, and management modules (the last is generally ineligible).</t>
    </r>
  </si>
  <si>
    <r>
      <rPr>
        <b/>
        <u/>
        <sz val="12"/>
        <rFont val="Calibri"/>
        <family val="2"/>
        <scheme val="minor"/>
      </rPr>
      <t>5. Switches</t>
    </r>
    <r>
      <rPr>
        <sz val="11"/>
        <rFont val="Calibri"/>
        <family val="2"/>
        <scheme val="minor"/>
      </rPr>
      <t xml:space="preserve">
Related items may include appliance, licenses, extended support, power supplies, fans, SFP/GBICs, patch/jumper cables, chassis, stacking cables (if no chassis) and management modules (generally ineligible).</t>
    </r>
  </si>
  <si>
    <r>
      <rPr>
        <b/>
        <u/>
        <sz val="12"/>
        <rFont val="Calibri"/>
        <family val="2"/>
        <scheme val="minor"/>
      </rPr>
      <t>6. Firewalls</t>
    </r>
    <r>
      <rPr>
        <sz val="11"/>
        <rFont val="Calibri"/>
        <family val="2"/>
        <scheme val="minor"/>
      </rPr>
      <t xml:space="preserve">
Related items may include appliance, licenses, extended support, power supplies, fans, SFP/GBICs, SFPs/GBICs, patch/jumper cables, and management modules (generally ineligible).</t>
    </r>
  </si>
  <si>
    <r>
      <rPr>
        <b/>
        <u/>
        <sz val="12"/>
        <rFont val="Calibri"/>
        <family val="2"/>
        <scheme val="minor"/>
      </rPr>
      <t>7. Uninterruptable Power Supply/Battery Backup</t>
    </r>
    <r>
      <rPr>
        <sz val="14"/>
        <rFont val="Calibri"/>
        <family val="2"/>
        <scheme val="minor"/>
      </rPr>
      <t xml:space="preserve">
</t>
    </r>
    <r>
      <rPr>
        <sz val="11"/>
        <rFont val="Calibri"/>
        <family val="2"/>
        <scheme val="minor"/>
      </rPr>
      <t>Related items may include appliance and may include extended support. Related licenses and PDUs are generally ineligible. NIC/management cards are typically ineligible, but could be approved if necessary for the UPS for function correctly. If purchasing to support existing equipment, please provide make/model of equipment it will support.</t>
    </r>
  </si>
  <si>
    <r>
      <rPr>
        <b/>
        <u/>
        <sz val="12"/>
        <color rgb="FF000000"/>
        <rFont val="Calibri"/>
        <family val="2"/>
        <scheme val="minor"/>
      </rPr>
      <t>8. Cabling</t>
    </r>
    <r>
      <rPr>
        <u/>
        <sz val="14"/>
        <color rgb="FF000000"/>
        <rFont val="Calibri"/>
        <family val="2"/>
        <scheme val="minor"/>
      </rPr>
      <t xml:space="preserve">
</t>
    </r>
    <r>
      <rPr>
        <sz val="11"/>
        <color rgb="FF000000"/>
        <rFont val="Calibri"/>
        <family val="2"/>
        <scheme val="minor"/>
      </rPr>
      <t>Related items may include Fiber Cabling (MM or SM), Copper Cabling (Cat6, Cat6a, Cat8, etc.), patch panels, patch cables, racks/cabinets, cable management, jacks/plates.</t>
    </r>
  </si>
  <si>
    <r>
      <rPr>
        <b/>
        <u/>
        <sz val="12"/>
        <rFont val="Calibri"/>
        <family val="2"/>
        <scheme val="minor"/>
      </rPr>
      <t>9. Caching</t>
    </r>
    <r>
      <rPr>
        <sz val="11"/>
        <rFont val="Calibri"/>
        <family val="2"/>
        <scheme val="minor"/>
      </rPr>
      <t xml:space="preserve">
Related items may include appliance, licenses, extended support, power supplies, fans, SFP/GBICs, patch/jumper cables, and management modules (the last is generally ineligible).</t>
    </r>
  </si>
  <si>
    <r>
      <rPr>
        <b/>
        <u/>
        <sz val="12"/>
        <rFont val="Calibri"/>
        <family val="2"/>
        <scheme val="minor"/>
      </rPr>
      <t>10. Managed Internal Broadband Services and/or Basic Maintenance of Internal Connections</t>
    </r>
    <r>
      <rPr>
        <u/>
        <sz val="11"/>
        <rFont val="Calibri"/>
        <family val="2"/>
        <scheme val="minor"/>
      </rPr>
      <t xml:space="preserve">
</t>
    </r>
    <r>
      <rPr>
        <sz val="11"/>
        <rFont val="Calibri"/>
        <family val="2"/>
        <scheme val="minor"/>
      </rPr>
      <t>Includes management or maintanence of installed hardware (provide hardware models requiring service) or extended support subscriptions.</t>
    </r>
  </si>
  <si>
    <r>
      <rPr>
        <b/>
        <u/>
        <sz val="12"/>
        <rFont val="Calibri"/>
        <family val="2"/>
        <scheme val="minor"/>
      </rPr>
      <t>1. Licenses/Software/Subscriptions for Existing Hardware</t>
    </r>
    <r>
      <rPr>
        <sz val="11"/>
        <rFont val="Calibri"/>
        <family val="2"/>
        <scheme val="minor"/>
      </rPr>
      <t xml:space="preserve">
Related items may include Right to Use licenses or extended support/warranty subscriptions which are considered BMIC.</t>
    </r>
  </si>
  <si>
    <t>Other Make
(If Manufacturer Name Not Available in "Make" Options)</t>
  </si>
  <si>
    <t>- If your preferred make is not listed, choose “Other” and enter the make manually in the "Other Make" column.</t>
  </si>
  <si>
    <t>Make
(or equivalent)</t>
  </si>
  <si>
    <t>Model #/SKU
(or equivalent)</t>
  </si>
  <si>
    <t>Other Make</t>
  </si>
  <si>
    <t>Model #/SKU</t>
  </si>
  <si>
    <t>Total Extended Cost</t>
  </si>
  <si>
    <t>E-Rate Ineligible Unit Cost</t>
  </si>
  <si>
    <t>Total Extended
E-Rate Ineligible Cost</t>
  </si>
  <si>
    <t>Total Extended
E-Rate Eligible Cost</t>
  </si>
  <si>
    <r>
      <rPr>
        <b/>
        <sz val="10"/>
        <rFont val="Calibri"/>
        <family val="2"/>
        <scheme val="minor"/>
      </rPr>
      <t>1)</t>
    </r>
    <r>
      <rPr>
        <sz val="10"/>
        <rFont val="Calibri"/>
        <family val="2"/>
        <scheme val="minor"/>
      </rPr>
      <t xml:space="preserve"> Please complete the yellow cells with your proposed solution. The blue columns are autopopulated and should not be edited.</t>
    </r>
  </si>
  <si>
    <r>
      <rPr>
        <b/>
        <sz val="10"/>
        <rFont val="Calibri"/>
        <family val="2"/>
        <scheme val="minor"/>
      </rPr>
      <t xml:space="preserve">3) </t>
    </r>
    <r>
      <rPr>
        <sz val="10"/>
        <rFont val="Calibri"/>
        <family val="2"/>
        <scheme val="minor"/>
      </rPr>
      <t>Specific models have been listed below to provide a better understanding of the specs the entity is interested in. As per E-Rate rules, ALL proposals that include solutions functionally equivalent to the makes/models listed below will be reviewed and considered. If you provide an equivalent solution, you must also provide documentation that demonstrates the solution listed on your response is functionally equivalent to what is requested.</t>
    </r>
  </si>
  <si>
    <r>
      <rPr>
        <b/>
        <sz val="10"/>
        <rFont val="Calibri"/>
        <family val="2"/>
        <scheme val="minor"/>
      </rPr>
      <t>4)</t>
    </r>
    <r>
      <rPr>
        <sz val="10"/>
        <rFont val="Calibri"/>
        <family val="2"/>
        <scheme val="minor"/>
      </rPr>
      <t xml:space="preserve"> Should there be a discrepancy between the fees listed in this Pricing Attachment and any other proposal response document, the costs offered in this document shall prevail.  </t>
    </r>
  </si>
  <si>
    <r>
      <rPr>
        <b/>
        <sz val="10"/>
        <rFont val="Calibri"/>
        <family val="2"/>
        <scheme val="minor"/>
      </rPr>
      <t xml:space="preserve">2) </t>
    </r>
    <r>
      <rPr>
        <sz val="10"/>
        <rFont val="Calibri"/>
        <family val="2"/>
        <scheme val="minor"/>
      </rPr>
      <t>If your solution does not include a specific line item, please enter "N/A" in the Proposed Solution "Model #/SKU" Column.</t>
    </r>
  </si>
  <si>
    <t>Is installation included in Price?</t>
  </si>
  <si>
    <t xml:space="preserve">Please read the following information before proceeding. It is important to note, this is strictly an internal document used to help organize your entity's upcoming Category 2 needs.  If you would like to submit your needs by location instead of by equipment category, or you already have this information in a different format, please feel free to return an alternative document; you are not required to use this sheet if not needed. </t>
  </si>
  <si>
    <r>
      <rPr>
        <b/>
        <sz val="11"/>
        <color rgb="FF000000"/>
        <rFont val="Calibri"/>
        <family val="2"/>
        <scheme val="minor"/>
      </rPr>
      <t>1.</t>
    </r>
    <r>
      <rPr>
        <sz val="11"/>
        <color rgb="FF000000"/>
        <rFont val="Calibri"/>
        <family val="2"/>
        <scheme val="minor"/>
      </rPr>
      <t xml:space="preserve"> Equipment installed in Non-Instructional Facilities (NIFs) is generally ineligible for E-Rate funding. However, if the equipment’s purpose or function is to support eligible school sites, it may qualify for discounts. Cost allocation is required to exclude any expenses associated with ineligible sites.</t>
    </r>
  </si>
  <si>
    <r>
      <rPr>
        <b/>
        <sz val="11"/>
        <color rgb="FF000000"/>
        <rFont val="Calibri"/>
        <family val="2"/>
        <scheme val="minor"/>
      </rPr>
      <t>3.</t>
    </r>
    <r>
      <rPr>
        <sz val="11"/>
        <color rgb="FF000000"/>
        <rFont val="Calibri"/>
        <family val="2"/>
        <scheme val="minor"/>
      </rPr>
      <t xml:space="preserve"> If you have specific Makes/Models in mind that meet your requirements, please provide that information. While E-Rate rules require applicants to consider all manufacturer Models that offer functionally equivalent solutions, it is important to provide bidding vendors with information that ensures they understand what you are looking for and ultimately meet the needs of your entity.</t>
    </r>
  </si>
  <si>
    <t>Model#/SKU</t>
  </si>
  <si>
    <t>-This field is optional, however, to receive bids that best meet your entity’s needs, we recommend listing a preferred SKU if available. If you do not have this information, please include detailed specifications in the Model #/SKU cell.</t>
  </si>
  <si>
    <t>Function Type</t>
  </si>
  <si>
    <t>Product Type</t>
  </si>
  <si>
    <t>Products</t>
  </si>
  <si>
    <t>Functions</t>
  </si>
  <si>
    <t>Product Function</t>
  </si>
  <si>
    <t>Enter the Make (If Other)</t>
  </si>
  <si>
    <t>Model</t>
  </si>
  <si>
    <t>Install</t>
  </si>
  <si>
    <t>E-Rate Eligible Unit Cost</t>
  </si>
  <si>
    <t>Makes</t>
  </si>
  <si>
    <t>Shipping</t>
  </si>
  <si>
    <t>Category 2 Equipment List to be Completed by E-Rate Applicant for Intended 2026-2027 Purchases</t>
  </si>
  <si>
    <t>Applicant:</t>
  </si>
  <si>
    <t>REQUESTED SOLUTION (OR EQUIVALENT)</t>
  </si>
  <si>
    <t>PROPOSED SOLUTION</t>
  </si>
  <si>
    <t>PROPOSAL COST CALCULATIONS</t>
  </si>
  <si>
    <t>VENDORS MUST ENTER THE MAKE/MODEL DETAILS OF OFFERED ITEMS IN THIS SECTION</t>
  </si>
  <si>
    <t>Copy and Paste values ("123") into bulk upload template</t>
  </si>
  <si>
    <t>Shipping Charges</t>
  </si>
  <si>
    <t>DO NOT DELETE THESE EMPTY ROWS</t>
  </si>
  <si>
    <t>BMIC</t>
  </si>
  <si>
    <t>MIBS</t>
  </si>
  <si>
    <t>Cabling_Connectors</t>
  </si>
  <si>
    <t>Data_Distribution</t>
  </si>
  <si>
    <t>Data_Protection</t>
  </si>
  <si>
    <t>Wireless_Data_Distribution</t>
  </si>
  <si>
    <t>Basic_Maintenance_of_Internal_Connections</t>
  </si>
  <si>
    <t>DO NOT DELETE</t>
  </si>
  <si>
    <t>Managed Internal Broadband Services</t>
  </si>
  <si>
    <t>Managed_Internal_Broadband_Services</t>
  </si>
  <si>
    <t>Unit Cost Restrict</t>
  </si>
  <si>
    <t>Vendors are requested to add logo here or, in addition to this Pricing Attachment, submit a separate quote the includes company logo.</t>
  </si>
  <si>
    <t>Function Type (will populate based on Product Type)</t>
  </si>
  <si>
    <t>- Choose from the dropdown list. These options match the Category 2 Eligible Equipment listed above which include all E-Rate Eligible Equipment and Services. If your equipment does not fall into these categories, it is likely ineligible. If you would like to include it to determine eligibility, please list the closest type and add notes in the Comments field.</t>
  </si>
  <si>
    <t>Enter Make if "Other" in Column H</t>
  </si>
  <si>
    <t>C9410R-96U-BDL-EDU Catalyst 9400 Series 10 slot,1xSup, 2xC9400-LC- 48U , EDU LIC</t>
  </si>
  <si>
    <t>CON-SSSNT-C9410R9U SOLN SUPP 8X5XNBD Catalyst 9400 Series 10 slot,Sup, 2xC940</t>
  </si>
  <si>
    <t>C9400-DNA-A Cisco Catalyst 9400 DNA Advantage Term License</t>
  </si>
  <si>
    <t>CON-SSTCM-C94A SOLN SUPP SW SUBCisco Catalyst 9400</t>
  </si>
  <si>
    <t>C9400-DNA-A-3Y Cisco Catalyst 9400 DNA Advantage 3 Year License</t>
  </si>
  <si>
    <t>D-DNAS-EXT-S-T Cisco DNA Spaces Extend Term License for Catalyst Switches</t>
  </si>
  <si>
    <t>D-DNAS-EXT-S-3Y Cisco DNA Spaces Extend for Catalyst Switching - 3Year</t>
  </si>
  <si>
    <t>TE-EMBEDDED-T Cisco ThousandEyes Enterprise Agent IBN Embedded</t>
  </si>
  <si>
    <t>TE-EMBEDDED-T-3Y ThousandEyes - Enterprise Agents</t>
  </si>
  <si>
    <t>C9400-NW-A Cisco Catalyst 9400 Network Advantage License</t>
  </si>
  <si>
    <t>C9400-PWR-BLANK Cisco Catalyst 9400 Series Power Supply Blank Cover</t>
  </si>
  <si>
    <t>C9400-S-BLANK Cisco Catalyst 9400 Series Slot Blank Cover</t>
  </si>
  <si>
    <t>TE-C9K-SW TE agent for IOSXE on C9K</t>
  </si>
  <si>
    <t>C9400-QSFP-CVR QSFP port EMI and dust protection cover</t>
  </si>
  <si>
    <t>S9400UK9-1715 CAT9300/9400/9500/9600 UNIVERSAL</t>
  </si>
  <si>
    <t>C9400-PWR-3200AC Cisco Catalyst 9400 Series 3200W AC Power Supply</t>
  </si>
  <si>
    <t>CAB-US520-C19-US NEMA 5-20 to IEC-C19 14ft US</t>
  </si>
  <si>
    <t>CAB-CON-C9K-RJ45 Console Cable 6ft with RJ-45-to-RJ-45</t>
  </si>
  <si>
    <t>Console Cable 6ft with RJ-45-to-RJ-45 10-SLOT CHASSIS CABLE MANAGEMENT GUIDES for 9400</t>
  </si>
  <si>
    <t>C9K-ACC-ADP-DB9 ADAPTER FOR DB9F TO RJ45 for 9400</t>
  </si>
  <si>
    <t>C9K-ACC-SCR-12 12-24 and 10-32 SCREWS FOR RACK INSTALLATION, QTY 12</t>
  </si>
  <si>
    <t>C9400-LC-48HX-B Catalyst 9400 2xC9400-LC-48HX BUNDLE PID ONLY-NOT ACTUAL HW</t>
  </si>
  <si>
    <t xml:space="preserve">Catalyst 9400 2xC9400-LC-48HX BUNDLE PIDONLY-NOT ACTUAL HW </t>
  </si>
  <si>
    <t>C9400X-SUP-2XL-B Catalyst 9400 Series SUP2XL BUNDLE PIDONLY-NOT ACTUAL HW</t>
  </si>
  <si>
    <t>C9400X-SUP-2XL Cisco Catalyst 9400 Series Supervisor 2XL Module</t>
  </si>
  <si>
    <t>C9400-LC-48XS Cisco Catalyst 9400 Series 48-Port 10 Gigabit Ethernet(SFP+)</t>
  </si>
  <si>
    <t>NETWORK-PNPLIC Network Plug-n-Play Connect for zero-touch device deployment</t>
  </si>
  <si>
    <t>C9000-HSEC U.S. Export Restriction Compliance license for Catalyst 9000</t>
  </si>
  <si>
    <t>C9400-SSD-480GB Cisco Catalyst 9400 Series 480GB M2 SATA memory (Supervisor)</t>
  </si>
  <si>
    <t>C9400X-SUP-2XL/2 Cisco Catalyst 9400 Series Redundant Supervisor 2XL Module</t>
  </si>
  <si>
    <t>GLC-LH-SMD  1000BASE-LX/LH long-wavelength; with DOM</t>
  </si>
  <si>
    <t>GLC-SX-MMD 1000BASE-SX short wavelength; with DOM</t>
  </si>
  <si>
    <t>SFP-10G-LR-S  10GBASE-LR SFP+ Transceiver Module</t>
  </si>
  <si>
    <t>Newport News Public Schools</t>
  </si>
  <si>
    <t>Attachment A: PRICING SCHEDULE</t>
  </si>
  <si>
    <t>RFP 021-0-2026/HM E-Rate Category 2 Equipment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</si>
</sst>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44" x14ac:knownFonts="1">
    <font>
      <sz val="11"/>
      <color theme="1"/>
      <name val="Calibri"/>
      <family val="2"/>
      <scheme val="minor"/>
    </font>
    <font>
      <sz val="11"/>
      <color theme="1"/>
      <name val="Calibri"/>
      <family val="2"/>
      <scheme val="minor"/>
    </font>
    <font>
      <sz val="12"/>
      <color theme="1"/>
      <name val="Calibri"/>
      <family val="2"/>
      <scheme val="minor"/>
    </font>
    <font>
      <b/>
      <sz val="11"/>
      <color theme="1"/>
      <name val="Calibri"/>
      <family val="2"/>
      <scheme val="minor"/>
    </font>
    <font>
      <b/>
      <sz val="14"/>
      <color theme="1"/>
      <name val="Calibri"/>
      <family val="2"/>
      <scheme val="minor"/>
    </font>
    <font>
      <b/>
      <sz val="11"/>
      <color rgb="FF000000"/>
      <name val="Calibri"/>
      <family val="2"/>
    </font>
    <font>
      <b/>
      <sz val="16"/>
      <color theme="1"/>
      <name val="Calibri"/>
      <family val="2"/>
      <scheme val="minor"/>
    </font>
    <font>
      <b/>
      <u/>
      <sz val="11"/>
      <name val="Calibri"/>
      <family val="2"/>
      <scheme val="minor"/>
    </font>
    <font>
      <b/>
      <sz val="11"/>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u/>
      <sz val="11"/>
      <color rgb="FF0070C0"/>
      <name val="Calibri"/>
      <family val="2"/>
      <scheme val="minor"/>
    </font>
    <font>
      <b/>
      <sz val="11"/>
      <color rgb="FF000000"/>
      <name val="Calibri"/>
      <family val="2"/>
      <scheme val="minor"/>
    </font>
    <font>
      <b/>
      <sz val="16"/>
      <color theme="0"/>
      <name val="Calibri"/>
      <family val="2"/>
      <scheme val="minor"/>
    </font>
    <font>
      <sz val="11"/>
      <color rgb="FF000000"/>
      <name val="Calibri"/>
      <family val="2"/>
      <scheme val="minor"/>
    </font>
    <font>
      <sz val="10"/>
      <name val="Arial"/>
      <family val="2"/>
    </font>
    <font>
      <b/>
      <u/>
      <sz val="11"/>
      <color rgb="FFFF0000"/>
      <name val="Calibri"/>
      <family val="2"/>
      <scheme val="minor"/>
    </font>
    <font>
      <sz val="11"/>
      <color theme="1"/>
      <name val="Calibri"/>
      <family val="2"/>
    </font>
    <font>
      <sz val="11"/>
      <color rgb="FFFF0000"/>
      <name val="Calibri"/>
      <family val="2"/>
      <scheme val="minor"/>
    </font>
    <font>
      <u/>
      <sz val="11"/>
      <name val="Calibri"/>
      <family val="2"/>
      <scheme val="minor"/>
    </font>
    <font>
      <sz val="14"/>
      <name val="Calibri"/>
      <family val="2"/>
      <scheme val="minor"/>
    </font>
    <font>
      <u/>
      <sz val="14"/>
      <color rgb="FF000000"/>
      <name val="Calibri"/>
      <family val="2"/>
      <scheme val="minor"/>
    </font>
    <font>
      <b/>
      <u/>
      <sz val="12"/>
      <name val="Calibri"/>
      <family val="2"/>
      <scheme val="minor"/>
    </font>
    <font>
      <b/>
      <u/>
      <sz val="12"/>
      <color rgb="FF000000"/>
      <name val="Calibri"/>
      <family val="2"/>
      <scheme val="minor"/>
    </font>
    <font>
      <b/>
      <sz val="11"/>
      <color theme="0"/>
      <name val="Calibri"/>
      <family val="2"/>
      <scheme val="minor"/>
    </font>
    <font>
      <b/>
      <sz val="12"/>
      <color theme="0"/>
      <name val="Calibri"/>
      <family val="2"/>
      <scheme val="minor"/>
    </font>
    <font>
      <b/>
      <i/>
      <sz val="15"/>
      <color theme="1"/>
      <name val="Calibri"/>
      <family val="2"/>
      <scheme val="minor"/>
    </font>
    <font>
      <sz val="10"/>
      <color theme="1"/>
      <name val="Calibri"/>
      <family val="2"/>
      <scheme val="minor"/>
    </font>
    <font>
      <sz val="10"/>
      <name val="Calibri"/>
      <family val="2"/>
      <scheme val="minor"/>
    </font>
    <font>
      <b/>
      <sz val="10"/>
      <name val="Calibri"/>
      <family val="2"/>
      <scheme val="minor"/>
    </font>
    <font>
      <b/>
      <u/>
      <sz val="11"/>
      <color rgb="FF000000"/>
      <name val="Calibri"/>
      <family val="2"/>
      <scheme val="minor"/>
    </font>
    <font>
      <b/>
      <u/>
      <sz val="11"/>
      <color theme="1"/>
      <name val="Calibri"/>
      <family val="2"/>
      <scheme val="minor"/>
    </font>
    <font>
      <b/>
      <sz val="14"/>
      <name val="Calibri"/>
      <family val="2"/>
      <scheme val="minor"/>
    </font>
    <font>
      <sz val="8"/>
      <name val="Calibri"/>
      <family val="2"/>
      <scheme val="minor"/>
    </font>
    <font>
      <b/>
      <sz val="20"/>
      <color theme="1"/>
      <name val="Calibri"/>
      <family val="2"/>
      <scheme val="minor"/>
    </font>
    <font>
      <b/>
      <sz val="16"/>
      <color rgb="FFFF0000"/>
      <name val="Calibri"/>
      <family val="2"/>
      <scheme val="minor"/>
    </font>
    <font>
      <sz val="10"/>
      <color rgb="FFFF0000"/>
      <name val="Calibri"/>
      <family val="2"/>
      <scheme val="minor"/>
    </font>
    <font>
      <b/>
      <sz val="12"/>
      <name val="Calibri"/>
      <family val="2"/>
      <scheme val="minor"/>
    </font>
    <font>
      <sz val="12"/>
      <name val="Calibri"/>
      <family val="2"/>
      <scheme val="minor"/>
    </font>
    <font>
      <b/>
      <sz val="20"/>
      <color theme="1"/>
      <name val="Times New Roman"/>
      <family val="1"/>
    </font>
    <font>
      <b/>
      <sz val="12"/>
      <color theme="1"/>
      <name val="Times New Roman"/>
      <family val="1"/>
    </font>
    <font>
      <sz val="12"/>
      <color theme="1"/>
      <name val="Times New Roman"/>
      <family val="1"/>
    </font>
    <font>
      <b/>
      <sz val="18"/>
      <color theme="1"/>
      <name val="Times New Roman"/>
      <family val="1"/>
    </font>
  </fonts>
  <fills count="1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bgColor theme="4" tint="0.79998168889431442"/>
      </patternFill>
    </fill>
    <fill>
      <patternFill patternType="solid">
        <fgColor rgb="FFFFFF99"/>
        <bgColor indexed="64"/>
      </patternFill>
    </fill>
    <fill>
      <patternFill patternType="solid">
        <fgColor theme="3"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39994506668294322"/>
        <bgColor indexed="64"/>
      </patternFill>
    </fill>
    <fill>
      <patternFill patternType="solid">
        <fgColor theme="9" tint="0.39997558519241921"/>
        <bgColor indexed="64"/>
      </patternFill>
    </fill>
    <fill>
      <patternFill patternType="solid">
        <fgColor rgb="FF4F5980"/>
        <bgColor indexed="64"/>
      </patternFill>
    </fill>
    <fill>
      <patternFill patternType="solid">
        <fgColor rgb="FF222E55"/>
        <bgColor theme="4" tint="0.79998168889431442"/>
      </patternFill>
    </fill>
    <fill>
      <patternFill patternType="solid">
        <fgColor rgb="FFEFF0F5"/>
        <bgColor indexed="64"/>
      </patternFill>
    </fill>
    <fill>
      <patternFill patternType="solid">
        <fgColor rgb="FFFFFFEF"/>
        <bgColor indexed="64"/>
      </patternFill>
    </fill>
    <fill>
      <patternFill patternType="solid">
        <fgColor rgb="FF222E5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style="thin">
        <color indexed="64"/>
      </left>
      <right style="thin">
        <color indexed="64"/>
      </right>
      <top/>
      <bottom style="thin">
        <color indexed="64"/>
      </bottom>
      <diagonal/>
    </border>
    <border>
      <left style="thin">
        <color indexed="64"/>
      </left>
      <right/>
      <top style="thin">
        <color indexed="64"/>
      </top>
      <bottom style="thin">
        <color rgb="FFFF0000"/>
      </bottom>
      <diagonal/>
    </border>
    <border>
      <left/>
      <right/>
      <top style="thin">
        <color indexed="64"/>
      </top>
      <bottom style="thin">
        <color rgb="FFFF0000"/>
      </bottom>
      <diagonal/>
    </border>
    <border>
      <left/>
      <right style="thin">
        <color indexed="64"/>
      </right>
      <top style="thin">
        <color indexed="64"/>
      </top>
      <bottom style="thin">
        <color rgb="FFFF0000"/>
      </bottom>
      <diagonal/>
    </border>
  </borders>
  <cellStyleXfs count="6">
    <xf numFmtId="0" fontId="0" fillId="0" borderId="0"/>
    <xf numFmtId="9" fontId="1" fillId="0" borderId="0" applyFont="0" applyFill="0" applyBorder="0" applyAlignment="0" applyProtection="0"/>
    <xf numFmtId="44" fontId="1" fillId="0" borderId="0" applyFont="0" applyFill="0" applyBorder="0" applyAlignment="0" applyProtection="0"/>
    <xf numFmtId="0" fontId="2" fillId="0" borderId="0"/>
    <xf numFmtId="0" fontId="11" fillId="0" borderId="0" applyNumberFormat="0" applyFill="0" applyBorder="0" applyAlignment="0" applyProtection="0"/>
    <xf numFmtId="0" fontId="16" fillId="0" borderId="0"/>
  </cellStyleXfs>
  <cellXfs count="194">
    <xf numFmtId="0" fontId="0" fillId="0" borderId="0" xfId="0"/>
    <xf numFmtId="0" fontId="3" fillId="2" borderId="1" xfId="0" applyFont="1" applyFill="1" applyBorder="1" applyAlignment="1">
      <alignment horizontal="center" vertical="center" wrapText="1"/>
    </xf>
    <xf numFmtId="0" fontId="0" fillId="0" borderId="0" xfId="0" applyAlignment="1">
      <alignment wrapText="1"/>
    </xf>
    <xf numFmtId="0" fontId="3" fillId="0" borderId="0" xfId="0" applyFont="1"/>
    <xf numFmtId="0" fontId="0" fillId="0" borderId="0" xfId="0" applyAlignment="1" applyProtection="1">
      <alignment vertical="center"/>
      <protection locked="0"/>
    </xf>
    <xf numFmtId="0" fontId="0" fillId="0" borderId="0" xfId="0" applyAlignment="1" applyProtection="1">
      <alignment vertical="center" wrapText="1"/>
      <protection locked="0"/>
    </xf>
    <xf numFmtId="10" fontId="0" fillId="0" borderId="0" xfId="0" applyNumberFormat="1" applyAlignment="1" applyProtection="1">
      <alignment vertical="center" wrapText="1"/>
      <protection locked="0"/>
    </xf>
    <xf numFmtId="0" fontId="8" fillId="0" borderId="0" xfId="0" applyFont="1" applyAlignment="1">
      <alignment horizontal="left" vertical="center"/>
    </xf>
    <xf numFmtId="0" fontId="3" fillId="2" borderId="1" xfId="0" applyFont="1" applyFill="1" applyBorder="1" applyAlignment="1" applyProtection="1">
      <alignment horizontal="center" vertical="center" wrapText="1"/>
      <protection hidden="1"/>
    </xf>
    <xf numFmtId="0" fontId="13" fillId="6" borderId="1" xfId="0" applyFont="1" applyFill="1" applyBorder="1" applyAlignment="1">
      <alignment vertical="top" wrapText="1"/>
    </xf>
    <xf numFmtId="0" fontId="13" fillId="7" borderId="1" xfId="0" applyFont="1" applyFill="1" applyBorder="1" applyAlignment="1">
      <alignment vertical="top" wrapText="1"/>
    </xf>
    <xf numFmtId="0" fontId="13" fillId="8" borderId="1" xfId="0" applyFont="1" applyFill="1" applyBorder="1" applyAlignment="1">
      <alignment vertical="top" wrapText="1"/>
    </xf>
    <xf numFmtId="0" fontId="13" fillId="9" borderId="1" xfId="0" applyFont="1" applyFill="1" applyBorder="1" applyAlignment="1">
      <alignment vertical="top" wrapText="1"/>
    </xf>
    <xf numFmtId="4" fontId="13" fillId="7" borderId="1" xfId="0" applyNumberFormat="1" applyFont="1" applyFill="1" applyBorder="1" applyAlignment="1">
      <alignment vertical="top" wrapText="1"/>
    </xf>
    <xf numFmtId="4" fontId="0" fillId="0" borderId="0" xfId="0" applyNumberFormat="1"/>
    <xf numFmtId="0" fontId="0" fillId="0" borderId="1" xfId="0" applyBorder="1"/>
    <xf numFmtId="0" fontId="3" fillId="0" borderId="0" xfId="0" applyFont="1" applyAlignment="1">
      <alignment vertical="center"/>
    </xf>
    <xf numFmtId="0" fontId="13" fillId="0" borderId="0" xfId="0" applyFont="1" applyAlignment="1">
      <alignment vertical="center" wrapText="1"/>
    </xf>
    <xf numFmtId="0" fontId="15" fillId="0" borderId="0" xfId="0" applyFont="1" applyAlignment="1">
      <alignment vertical="center" wrapText="1"/>
    </xf>
    <xf numFmtId="0" fontId="3" fillId="0" borderId="0" xfId="0" applyFont="1" applyAlignment="1" applyProtection="1">
      <alignment vertical="center"/>
      <protection locked="0"/>
    </xf>
    <xf numFmtId="0" fontId="17" fillId="0" borderId="0" xfId="0" applyFont="1" applyAlignment="1" applyProtection="1">
      <alignment horizontal="center" vertical="center"/>
      <protection locked="0"/>
    </xf>
    <xf numFmtId="0" fontId="0" fillId="0" borderId="0" xfId="0" applyFont="1" applyAlignment="1">
      <alignment vertical="center"/>
    </xf>
    <xf numFmtId="0" fontId="0" fillId="0" borderId="0" xfId="0" applyFont="1" applyAlignment="1" applyProtection="1">
      <alignment vertical="center" shrinkToFit="1"/>
      <protection locked="0"/>
    </xf>
    <xf numFmtId="0" fontId="0" fillId="0" borderId="0" xfId="0" applyFont="1" applyAlignment="1" applyProtection="1">
      <alignment vertical="center"/>
      <protection locked="0"/>
    </xf>
    <xf numFmtId="0" fontId="15" fillId="0" borderId="0" xfId="0" quotePrefix="1" applyFont="1" applyAlignment="1">
      <alignment wrapText="1"/>
    </xf>
    <xf numFmtId="0" fontId="15" fillId="0" borderId="0" xfId="0" applyFont="1" applyAlignment="1">
      <alignment wrapText="1"/>
    </xf>
    <xf numFmtId="0" fontId="8" fillId="0" borderId="0" xfId="0" applyFont="1" applyAlignment="1">
      <alignment wrapText="1"/>
    </xf>
    <xf numFmtId="0" fontId="0" fillId="0" borderId="0" xfId="0" applyFont="1" applyAlignment="1" applyProtection="1">
      <alignment horizontal="right" vertical="center"/>
      <protection locked="0"/>
    </xf>
    <xf numFmtId="0" fontId="15" fillId="14" borderId="7" xfId="0" applyFont="1" applyFill="1" applyBorder="1" applyAlignment="1">
      <alignment horizontal="left" vertical="top" wrapText="1"/>
    </xf>
    <xf numFmtId="0" fontId="15" fillId="14" borderId="8" xfId="0" applyFont="1" applyFill="1" applyBorder="1" applyAlignment="1">
      <alignment horizontal="left" vertical="top" wrapText="1"/>
    </xf>
    <xf numFmtId="0" fontId="0" fillId="14" borderId="7" xfId="0" applyFont="1" applyFill="1" applyBorder="1" applyAlignment="1" applyProtection="1">
      <alignment horizontal="left" vertical="top"/>
      <protection locked="0"/>
    </xf>
    <xf numFmtId="0" fontId="15" fillId="14" borderId="8" xfId="0" quotePrefix="1" applyFont="1" applyFill="1" applyBorder="1" applyAlignment="1">
      <alignment horizontal="left" vertical="top" wrapText="1"/>
    </xf>
    <xf numFmtId="0" fontId="0" fillId="14" borderId="8" xfId="0" applyFont="1" applyFill="1" applyBorder="1" applyAlignment="1" applyProtection="1">
      <alignment vertical="center"/>
      <protection locked="0"/>
    </xf>
    <xf numFmtId="0" fontId="15" fillId="14" borderId="7" xfId="0" quotePrefix="1" applyFont="1" applyFill="1" applyBorder="1" applyAlignment="1">
      <alignment wrapText="1"/>
    </xf>
    <xf numFmtId="0" fontId="8" fillId="14" borderId="7" xfId="0" applyFont="1" applyFill="1" applyBorder="1" applyAlignment="1">
      <alignment wrapText="1"/>
    </xf>
    <xf numFmtId="0" fontId="15" fillId="14" borderId="9" xfId="0" quotePrefix="1" applyFont="1" applyFill="1" applyBorder="1" applyAlignment="1">
      <alignment wrapText="1"/>
    </xf>
    <xf numFmtId="0" fontId="0" fillId="14" borderId="10" xfId="0" applyFont="1" applyFill="1" applyBorder="1" applyAlignment="1" applyProtection="1">
      <alignment horizontal="left" vertical="top" wrapText="1"/>
      <protection locked="0"/>
    </xf>
    <xf numFmtId="0" fontId="2" fillId="0" borderId="0" xfId="0" applyFont="1" applyAlignment="1" applyProtection="1">
      <alignment horizontal="left" vertical="center"/>
      <protection locked="0"/>
    </xf>
    <xf numFmtId="44" fontId="0" fillId="0" borderId="1" xfId="2" applyNumberFormat="1" applyFont="1" applyFill="1" applyBorder="1" applyAlignment="1" applyProtection="1">
      <alignment vertical="center"/>
    </xf>
    <xf numFmtId="0" fontId="9" fillId="15" borderId="2" xfId="0" applyFont="1" applyFill="1" applyBorder="1" applyAlignment="1" applyProtection="1">
      <alignment horizontal="left" vertical="center"/>
      <protection locked="0"/>
    </xf>
    <xf numFmtId="0" fontId="9" fillId="15" borderId="3" xfId="0" applyFont="1" applyFill="1" applyBorder="1" applyAlignment="1" applyProtection="1">
      <alignment horizontal="left" vertical="center"/>
      <protection locked="0"/>
    </xf>
    <xf numFmtId="1" fontId="9" fillId="15" borderId="2" xfId="0" applyNumberFormat="1" applyFont="1" applyFill="1" applyBorder="1" applyAlignment="1" applyProtection="1">
      <alignment horizontal="left" vertical="center"/>
      <protection locked="0"/>
    </xf>
    <xf numFmtId="0" fontId="12" fillId="15" borderId="2" xfId="4" applyFont="1" applyFill="1" applyBorder="1" applyAlignment="1" applyProtection="1">
      <alignment horizontal="left" vertical="center"/>
      <protection locked="0"/>
    </xf>
    <xf numFmtId="0" fontId="0" fillId="14" borderId="8" xfId="0" quotePrefix="1" applyFont="1" applyFill="1" applyBorder="1" applyAlignment="1" applyProtection="1">
      <alignment horizontal="left" vertical="top" wrapText="1"/>
      <protection locked="0"/>
    </xf>
    <xf numFmtId="0" fontId="0" fillId="0" borderId="0" xfId="0" applyFill="1"/>
    <xf numFmtId="0" fontId="9" fillId="15" borderId="4" xfId="0" applyFont="1" applyFill="1" applyBorder="1" applyAlignment="1" applyProtection="1">
      <alignment horizontal="left" vertical="center"/>
      <protection locked="0"/>
    </xf>
    <xf numFmtId="0" fontId="0" fillId="3" borderId="1" xfId="0" applyFont="1" applyFill="1" applyBorder="1" applyAlignment="1">
      <alignment horizontal="left" vertical="center" wrapText="1"/>
    </xf>
    <xf numFmtId="0" fontId="0" fillId="3" borderId="1" xfId="0" applyFont="1" applyFill="1" applyBorder="1" applyAlignment="1" applyProtection="1">
      <alignment horizontal="left" vertical="center" wrapText="1"/>
      <protection hidden="1"/>
    </xf>
    <xf numFmtId="1" fontId="0" fillId="3" borderId="1" xfId="0" applyNumberFormat="1" applyFont="1" applyFill="1" applyBorder="1" applyAlignment="1">
      <alignment horizontal="left" vertical="center" wrapText="1"/>
    </xf>
    <xf numFmtId="0" fontId="0" fillId="0" borderId="1" xfId="0" applyBorder="1" applyAlignment="1">
      <alignment horizontal="left"/>
    </xf>
    <xf numFmtId="1" fontId="0" fillId="10" borderId="1" xfId="0" applyNumberFormat="1" applyFill="1" applyBorder="1" applyAlignment="1">
      <alignment horizontal="left"/>
    </xf>
    <xf numFmtId="0" fontId="0" fillId="11" borderId="1" xfId="0" applyFill="1" applyBorder="1" applyAlignment="1">
      <alignment horizontal="left"/>
    </xf>
    <xf numFmtId="2" fontId="0" fillId="0" borderId="1" xfId="0" applyNumberFormat="1" applyBorder="1" applyAlignment="1">
      <alignment horizontal="left"/>
    </xf>
    <xf numFmtId="44" fontId="0" fillId="11" borderId="1" xfId="0" applyNumberFormat="1" applyFill="1" applyBorder="1" applyAlignment="1">
      <alignment horizontal="left"/>
    </xf>
    <xf numFmtId="0" fontId="9" fillId="15" borderId="5" xfId="0" applyFont="1" applyFill="1" applyBorder="1" applyAlignment="1" applyProtection="1">
      <alignment horizontal="left" vertical="center"/>
      <protection locked="0"/>
    </xf>
    <xf numFmtId="0" fontId="9" fillId="15" borderId="13" xfId="0" applyFont="1" applyFill="1" applyBorder="1" applyAlignment="1" applyProtection="1">
      <alignment horizontal="left" vertical="center"/>
      <protection locked="0"/>
    </xf>
    <xf numFmtId="0" fontId="9" fillId="15" borderId="6" xfId="0" applyFont="1" applyFill="1" applyBorder="1" applyAlignment="1" applyProtection="1">
      <alignment horizontal="left" vertical="center"/>
      <protection locked="0"/>
    </xf>
    <xf numFmtId="0" fontId="0" fillId="0" borderId="0" xfId="0" applyAlignment="1" applyProtection="1">
      <alignment vertical="center" wrapText="1"/>
    </xf>
    <xf numFmtId="0" fontId="0" fillId="0" borderId="0" xfId="0" applyAlignment="1" applyProtection="1">
      <alignment vertical="center"/>
    </xf>
    <xf numFmtId="0" fontId="9" fillId="4" borderId="2" xfId="0" applyFont="1" applyFill="1" applyBorder="1" applyAlignment="1" applyProtection="1">
      <alignment horizontal="left" vertical="center"/>
    </xf>
    <xf numFmtId="0" fontId="9" fillId="3" borderId="4" xfId="0" applyFont="1" applyFill="1" applyBorder="1" applyAlignment="1" applyProtection="1">
      <alignment horizontal="left" vertical="center"/>
    </xf>
    <xf numFmtId="0" fontId="9" fillId="3" borderId="3" xfId="0" applyFont="1" applyFill="1" applyBorder="1" applyAlignment="1" applyProtection="1">
      <alignment horizontal="left" vertical="center"/>
    </xf>
    <xf numFmtId="0" fontId="10" fillId="0" borderId="0" xfId="0" applyFont="1" applyAlignment="1" applyProtection="1">
      <alignment horizontal="center" vertical="center" wrapText="1"/>
    </xf>
    <xf numFmtId="0" fontId="8"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1" fontId="9" fillId="0" borderId="0" xfId="0" applyNumberFormat="1" applyFont="1" applyFill="1" applyBorder="1" applyAlignment="1" applyProtection="1">
      <alignment horizontal="left" vertical="center"/>
    </xf>
    <xf numFmtId="0" fontId="12" fillId="0" borderId="0" xfId="4" applyFont="1" applyFill="1" applyBorder="1" applyAlignment="1" applyProtection="1">
      <alignment horizontal="left" vertical="center"/>
    </xf>
    <xf numFmtId="0" fontId="4"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0" fillId="0" borderId="0" xfId="0" applyFill="1" applyBorder="1" applyAlignment="1" applyProtection="1">
      <alignment vertical="center"/>
    </xf>
    <xf numFmtId="0" fontId="8" fillId="0" borderId="0" xfId="0" applyFont="1" applyFill="1" applyBorder="1" applyAlignment="1" applyProtection="1">
      <alignment horizontal="left" vertical="center" wrapText="1"/>
    </xf>
    <xf numFmtId="0" fontId="18" fillId="0" borderId="0" xfId="0" applyFont="1" applyAlignment="1" applyProtection="1">
      <alignment vertical="center"/>
    </xf>
    <xf numFmtId="0" fontId="0" fillId="0" borderId="0" xfId="0" applyAlignment="1" applyProtection="1">
      <alignment horizontal="center" vertical="center" wrapText="1"/>
    </xf>
    <xf numFmtId="1" fontId="0" fillId="0" borderId="0" xfId="0" applyNumberFormat="1" applyAlignment="1" applyProtection="1">
      <alignment horizontal="center" vertical="center"/>
    </xf>
    <xf numFmtId="0" fontId="0" fillId="0" borderId="0" xfId="0" applyAlignment="1" applyProtection="1">
      <alignment horizontal="left" vertical="center" wrapText="1"/>
    </xf>
    <xf numFmtId="0" fontId="25" fillId="16" borderId="1" xfId="0" applyFont="1" applyFill="1" applyBorder="1" applyAlignment="1" applyProtection="1">
      <alignment horizontal="center" vertical="center" wrapText="1"/>
    </xf>
    <xf numFmtId="1" fontId="3" fillId="5" borderId="17" xfId="0" applyNumberFormat="1" applyFont="1" applyFill="1" applyBorder="1" applyAlignment="1" applyProtection="1">
      <alignment horizontal="center" vertical="center" wrapText="1"/>
    </xf>
    <xf numFmtId="1" fontId="3" fillId="5" borderId="17" xfId="2" applyNumberFormat="1" applyFont="1" applyFill="1" applyBorder="1" applyAlignment="1" applyProtection="1">
      <alignment horizontal="center" vertical="center" wrapText="1"/>
    </xf>
    <xf numFmtId="44" fontId="25" fillId="16" borderId="1" xfId="2" applyFont="1" applyFill="1" applyBorder="1" applyAlignment="1" applyProtection="1">
      <alignment horizontal="center" vertical="center" wrapText="1"/>
    </xf>
    <xf numFmtId="0" fontId="3" fillId="0" borderId="0" xfId="0" applyFont="1" applyAlignment="1" applyProtection="1">
      <alignment vertical="center"/>
    </xf>
    <xf numFmtId="44" fontId="0" fillId="0" borderId="0" xfId="2" applyFont="1" applyAlignment="1" applyProtection="1">
      <alignment horizontal="left" vertical="center"/>
    </xf>
    <xf numFmtId="44" fontId="0" fillId="0" borderId="0" xfId="2" applyNumberFormat="1" applyFont="1" applyAlignment="1" applyProtection="1">
      <alignment vertical="center"/>
    </xf>
    <xf numFmtId="44" fontId="26" fillId="16" borderId="1" xfId="0" applyNumberFormat="1" applyFont="1" applyFill="1" applyBorder="1" applyAlignment="1" applyProtection="1">
      <alignment vertical="center"/>
    </xf>
    <xf numFmtId="44" fontId="0" fillId="0" borderId="0" xfId="2" applyFont="1" applyAlignment="1" applyProtection="1">
      <alignment vertical="center"/>
    </xf>
    <xf numFmtId="0" fontId="0" fillId="0" borderId="0" xfId="0" applyAlignment="1" applyProtection="1">
      <alignment horizontal="left" vertical="center"/>
    </xf>
    <xf numFmtId="0" fontId="5" fillId="0" borderId="0" xfId="3" applyFont="1" applyAlignment="1" applyProtection="1">
      <alignment vertical="center"/>
      <protection locked="0"/>
    </xf>
    <xf numFmtId="0" fontId="19" fillId="0" borderId="0" xfId="0" applyFont="1"/>
    <xf numFmtId="0" fontId="0" fillId="0" borderId="0" xfId="0" applyAlignment="1" applyProtection="1">
      <alignment horizontal="center" vertical="center"/>
    </xf>
    <xf numFmtId="0" fontId="8" fillId="0" borderId="0" xfId="0" applyFont="1" applyAlignment="1" applyProtection="1">
      <alignment horizontal="center" vertical="center" wrapText="1"/>
    </xf>
    <xf numFmtId="0" fontId="9" fillId="0" borderId="0" xfId="0" applyFont="1" applyFill="1" applyBorder="1" applyAlignment="1" applyProtection="1">
      <alignment horizontal="center" vertical="center"/>
    </xf>
    <xf numFmtId="44" fontId="0" fillId="0" borderId="0" xfId="2" applyFont="1" applyAlignment="1" applyProtection="1">
      <alignment horizontal="center" vertical="center"/>
    </xf>
    <xf numFmtId="0" fontId="0" fillId="0" borderId="0" xfId="0" applyAlignment="1">
      <alignment horizontal="center"/>
    </xf>
    <xf numFmtId="0" fontId="0" fillId="3" borderId="1" xfId="0" applyFont="1" applyFill="1" applyBorder="1" applyAlignment="1" applyProtection="1">
      <alignment horizontal="left" vertical="center" wrapText="1"/>
      <protection locked="0"/>
    </xf>
    <xf numFmtId="49" fontId="0" fillId="3" borderId="1" xfId="0" applyNumberFormat="1" applyFont="1" applyFill="1" applyBorder="1" applyAlignment="1" applyProtection="1">
      <alignment horizontal="left" vertical="center" wrapText="1"/>
      <protection locked="0"/>
    </xf>
    <xf numFmtId="1" fontId="0" fillId="3" borderId="1" xfId="0" applyNumberFormat="1" applyFont="1" applyFill="1" applyBorder="1" applyAlignment="1" applyProtection="1">
      <alignment horizontal="center" vertical="center" wrapText="1"/>
      <protection locked="0"/>
    </xf>
    <xf numFmtId="1" fontId="0" fillId="0" borderId="1" xfId="0" applyNumberFormat="1" applyFill="1" applyBorder="1" applyProtection="1">
      <protection locked="0"/>
    </xf>
    <xf numFmtId="0" fontId="10" fillId="0" borderId="0" xfId="0" applyFont="1" applyAlignment="1" applyProtection="1">
      <alignment vertical="center"/>
    </xf>
    <xf numFmtId="0" fontId="7" fillId="0" borderId="0" xfId="0" applyFont="1" applyFill="1" applyBorder="1" applyAlignment="1" applyProtection="1">
      <alignment vertical="center" wrapText="1"/>
    </xf>
    <xf numFmtId="1" fontId="0" fillId="0" borderId="0" xfId="0" applyNumberFormat="1" applyAlignment="1">
      <alignment horizontal="center"/>
    </xf>
    <xf numFmtId="1" fontId="13" fillId="7" borderId="1" xfId="0" applyNumberFormat="1" applyFont="1" applyFill="1" applyBorder="1" applyAlignment="1">
      <alignment horizontal="center" vertical="top" wrapText="1"/>
    </xf>
    <xf numFmtId="1" fontId="0" fillId="0" borderId="1" xfId="0" applyNumberFormat="1" applyBorder="1" applyAlignment="1">
      <alignment horizontal="center"/>
    </xf>
    <xf numFmtId="0" fontId="13" fillId="6" borderId="1" xfId="0" applyFont="1" applyFill="1" applyBorder="1" applyAlignment="1">
      <alignment horizontal="center" vertical="top" wrapText="1"/>
    </xf>
    <xf numFmtId="0" fontId="0" fillId="0" borderId="1" xfId="0" applyBorder="1" applyAlignment="1">
      <alignment horizontal="center"/>
    </xf>
    <xf numFmtId="0" fontId="0" fillId="0" borderId="0" xfId="0" applyFont="1"/>
    <xf numFmtId="0" fontId="9" fillId="0" borderId="0" xfId="0" applyFont="1" applyAlignment="1" applyProtection="1">
      <alignment horizontal="left" vertical="center"/>
      <protection locked="0"/>
    </xf>
    <xf numFmtId="0" fontId="29" fillId="0" borderId="0" xfId="0" applyFont="1" applyFill="1" applyBorder="1" applyAlignment="1" applyProtection="1">
      <alignment vertical="center" wrapText="1"/>
    </xf>
    <xf numFmtId="0" fontId="28" fillId="0" borderId="0" xfId="0" applyFont="1" applyAlignment="1" applyProtection="1">
      <alignment horizontal="left" vertical="center" wrapText="1"/>
      <protection locked="0"/>
    </xf>
    <xf numFmtId="0" fontId="28" fillId="0" borderId="0" xfId="0" applyFont="1" applyAlignment="1" applyProtection="1">
      <alignment horizontal="left" vertical="center" wrapText="1"/>
    </xf>
    <xf numFmtId="0" fontId="8" fillId="0" borderId="8" xfId="0" applyFont="1" applyBorder="1" applyAlignment="1" applyProtection="1">
      <alignment horizontal="left" vertical="center"/>
    </xf>
    <xf numFmtId="0" fontId="19" fillId="0" borderId="0" xfId="0" applyFont="1" applyAlignment="1" applyProtection="1">
      <alignment vertical="center"/>
      <protection locked="0"/>
    </xf>
    <xf numFmtId="0" fontId="19" fillId="0" borderId="0" xfId="0" applyFont="1" applyAlignment="1" applyProtection="1">
      <alignment vertical="center"/>
    </xf>
    <xf numFmtId="0" fontId="37" fillId="0" borderId="0" xfId="0" applyFont="1" applyAlignment="1" applyProtection="1">
      <alignment horizontal="left" vertical="center" wrapText="1"/>
      <protection locked="0"/>
    </xf>
    <xf numFmtId="0" fontId="37" fillId="0" borderId="0" xfId="0" applyFont="1" applyAlignment="1" applyProtection="1">
      <alignment horizontal="left" vertical="center" wrapText="1"/>
    </xf>
    <xf numFmtId="0" fontId="19" fillId="0" borderId="0" xfId="0" applyFont="1" applyAlignment="1" applyProtection="1">
      <alignment vertical="center" wrapText="1"/>
    </xf>
    <xf numFmtId="0" fontId="0" fillId="3" borderId="1" xfId="0" applyNumberFormat="1" applyFont="1" applyFill="1" applyBorder="1" applyAlignment="1" applyProtection="1">
      <alignment horizontal="left" vertical="center" wrapText="1"/>
    </xf>
    <xf numFmtId="0" fontId="35" fillId="0" borderId="0" xfId="0" applyFont="1" applyAlignment="1" applyProtection="1">
      <alignment vertical="center"/>
      <protection locked="0"/>
    </xf>
    <xf numFmtId="0" fontId="27" fillId="0" borderId="0" xfId="0" applyFont="1" applyAlignment="1" applyProtection="1">
      <alignment vertical="center" wrapText="1"/>
      <protection locked="0"/>
    </xf>
    <xf numFmtId="0" fontId="27" fillId="0" borderId="0" xfId="0" applyFont="1" applyAlignment="1" applyProtection="1">
      <alignment vertical="center"/>
      <protection locked="0"/>
    </xf>
    <xf numFmtId="0" fontId="27" fillId="0" borderId="0" xfId="0" applyFont="1" applyAlignment="1" applyProtection="1">
      <alignment horizontal="center" vertical="center"/>
      <protection locked="0"/>
    </xf>
    <xf numFmtId="0" fontId="3" fillId="0" borderId="0" xfId="0" applyFont="1" applyProtection="1">
      <protection locked="0"/>
    </xf>
    <xf numFmtId="0" fontId="3" fillId="0" borderId="0" xfId="0" applyFont="1" applyAlignment="1" applyProtection="1">
      <alignment wrapText="1"/>
      <protection locked="0"/>
    </xf>
    <xf numFmtId="0" fontId="0" fillId="0" borderId="0" xfId="0" applyProtection="1">
      <protection locked="0"/>
    </xf>
    <xf numFmtId="0" fontId="0" fillId="0" borderId="0" xfId="0" applyAlignment="1" applyProtection="1">
      <alignment horizontal="center"/>
      <protection locked="0"/>
    </xf>
    <xf numFmtId="0" fontId="9" fillId="0" borderId="0" xfId="0" applyFont="1" applyAlignment="1" applyProtection="1">
      <alignment horizontal="left"/>
      <protection locked="0"/>
    </xf>
    <xf numFmtId="164" fontId="6" fillId="0" borderId="0" xfId="0" applyNumberFormat="1" applyFont="1" applyAlignment="1" applyProtection="1">
      <alignment horizontal="center"/>
      <protection locked="0"/>
    </xf>
    <xf numFmtId="164" fontId="6" fillId="0" borderId="0" xfId="0" applyNumberFormat="1" applyFont="1" applyAlignment="1" applyProtection="1">
      <alignment wrapText="1"/>
      <protection locked="0"/>
    </xf>
    <xf numFmtId="164" fontId="6" fillId="0" borderId="0" xfId="0" applyNumberFormat="1" applyFont="1" applyAlignment="1" applyProtection="1">
      <protection locked="0"/>
    </xf>
    <xf numFmtId="0" fontId="25" fillId="16" borderId="1" xfId="0" applyFont="1" applyFill="1" applyBorder="1" applyAlignment="1" applyProtection="1">
      <alignment horizontal="center" vertical="center" wrapText="1"/>
      <protection locked="0"/>
    </xf>
    <xf numFmtId="1" fontId="25" fillId="16" borderId="1" xfId="0" applyNumberFormat="1"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19" fillId="0" borderId="0" xfId="0" applyFont="1" applyAlignment="1" applyProtection="1">
      <alignment horizontal="left" wrapText="1"/>
      <protection locked="0"/>
    </xf>
    <xf numFmtId="0" fontId="0" fillId="0" borderId="1" xfId="0" applyBorder="1" applyAlignment="1" applyProtection="1">
      <protection locked="0"/>
    </xf>
    <xf numFmtId="0" fontId="0" fillId="3" borderId="1" xfId="0" applyNumberFormat="1" applyFont="1" applyFill="1" applyBorder="1" applyAlignment="1" applyProtection="1">
      <alignment horizontal="left" vertical="center" wrapText="1"/>
      <protection hidden="1"/>
    </xf>
    <xf numFmtId="0" fontId="0" fillId="3" borderId="1" xfId="0" applyFont="1" applyFill="1" applyBorder="1" applyAlignment="1" applyProtection="1">
      <alignment horizontal="center" vertical="center" wrapText="1"/>
      <protection hidden="1"/>
    </xf>
    <xf numFmtId="0" fontId="0" fillId="3" borderId="1" xfId="0" applyFont="1" applyFill="1" applyBorder="1" applyAlignment="1" applyProtection="1">
      <alignment horizontal="left" vertical="center"/>
      <protection hidden="1"/>
    </xf>
    <xf numFmtId="0" fontId="0" fillId="3" borderId="1" xfId="0" applyFont="1" applyFill="1" applyBorder="1" applyAlignment="1" applyProtection="1">
      <alignment horizontal="center" vertical="center"/>
      <protection hidden="1"/>
    </xf>
    <xf numFmtId="1" fontId="0" fillId="15" borderId="1" xfId="0" applyNumberFormat="1" applyFill="1" applyBorder="1" applyAlignment="1" applyProtection="1">
      <alignment vertical="center"/>
      <protection locked="0"/>
    </xf>
    <xf numFmtId="1" fontId="0" fillId="15" borderId="1" xfId="0" applyNumberFormat="1" applyFill="1" applyBorder="1" applyAlignment="1" applyProtection="1">
      <alignment horizontal="left" vertical="center"/>
      <protection locked="0"/>
    </xf>
    <xf numFmtId="1" fontId="0" fillId="15" borderId="1" xfId="2" applyNumberFormat="1" applyFont="1" applyFill="1" applyBorder="1" applyAlignment="1" applyProtection="1">
      <alignment horizontal="center" vertical="center"/>
      <protection locked="0"/>
    </xf>
    <xf numFmtId="10" fontId="0" fillId="15" borderId="1" xfId="1" applyNumberFormat="1" applyFont="1" applyFill="1" applyBorder="1" applyAlignment="1" applyProtection="1">
      <alignment horizontal="center" vertical="center"/>
      <protection locked="0"/>
    </xf>
    <xf numFmtId="44" fontId="0" fillId="15" borderId="1" xfId="0" applyNumberFormat="1" applyFill="1" applyBorder="1" applyAlignment="1" applyProtection="1">
      <alignment vertical="center"/>
      <protection locked="0"/>
    </xf>
    <xf numFmtId="0" fontId="9" fillId="3" borderId="4" xfId="0" applyFont="1" applyFill="1" applyBorder="1" applyAlignment="1">
      <alignment horizontal="left" vertical="center"/>
    </xf>
    <xf numFmtId="0" fontId="0" fillId="3" borderId="1" xfId="0" applyFont="1" applyFill="1" applyBorder="1" applyAlignment="1" applyProtection="1">
      <alignment horizontal="justify" vertical="center" wrapText="1"/>
      <protection hidden="1"/>
    </xf>
    <xf numFmtId="0" fontId="0" fillId="3" borderId="1" xfId="0" applyFont="1" applyFill="1" applyBorder="1" applyAlignment="1" applyProtection="1">
      <alignment horizontal="justify" vertical="center"/>
      <protection hidden="1"/>
    </xf>
    <xf numFmtId="0" fontId="31" fillId="14" borderId="7" xfId="0" applyFont="1" applyFill="1" applyBorder="1" applyAlignment="1">
      <alignment horizontal="left" wrapText="1"/>
    </xf>
    <xf numFmtId="0" fontId="31" fillId="14" borderId="8" xfId="0" applyFont="1" applyFill="1" applyBorder="1" applyAlignment="1">
      <alignment horizontal="left" wrapText="1"/>
    </xf>
    <xf numFmtId="0" fontId="32" fillId="14" borderId="7" xfId="0" applyFont="1" applyFill="1" applyBorder="1" applyAlignment="1" applyProtection="1">
      <alignment horizontal="left" vertical="center"/>
      <protection locked="0"/>
    </xf>
    <xf numFmtId="0" fontId="32" fillId="14" borderId="8" xfId="0" applyFont="1" applyFill="1" applyBorder="1" applyAlignment="1" applyProtection="1">
      <alignment horizontal="left" vertical="center"/>
      <protection locked="0"/>
    </xf>
    <xf numFmtId="0" fontId="15" fillId="14" borderId="1" xfId="0" applyFont="1" applyFill="1" applyBorder="1" applyAlignment="1">
      <alignment horizontal="left" vertical="center" wrapText="1"/>
    </xf>
    <xf numFmtId="0" fontId="14" fillId="13" borderId="1" xfId="0" applyFont="1" applyFill="1" applyBorder="1" applyAlignment="1">
      <alignment horizontal="center" vertical="center" wrapText="1"/>
    </xf>
    <xf numFmtId="0" fontId="26" fillId="12" borderId="1" xfId="0" applyFont="1" applyFill="1" applyBorder="1" applyAlignment="1">
      <alignment horizontal="left" vertical="center" wrapText="1"/>
    </xf>
    <xf numFmtId="0" fontId="9" fillId="14" borderId="1" xfId="0" applyFont="1" applyFill="1" applyBorder="1" applyAlignment="1">
      <alignment horizontal="left" vertical="center" wrapText="1"/>
    </xf>
    <xf numFmtId="0" fontId="31" fillId="14" borderId="7" xfId="0" applyFont="1" applyFill="1" applyBorder="1" applyAlignment="1">
      <alignment horizontal="left" vertical="top" wrapText="1"/>
    </xf>
    <xf numFmtId="0" fontId="31" fillId="14" borderId="8" xfId="0" applyFont="1" applyFill="1" applyBorder="1" applyAlignment="1">
      <alignment horizontal="left" vertical="top" wrapText="1"/>
    </xf>
    <xf numFmtId="0" fontId="14" fillId="13" borderId="2" xfId="0" applyFont="1" applyFill="1" applyBorder="1" applyAlignment="1">
      <alignment horizontal="center" vertical="center" wrapText="1"/>
    </xf>
    <xf numFmtId="0" fontId="14" fillId="13" borderId="4" xfId="0" applyFont="1" applyFill="1" applyBorder="1" applyAlignment="1">
      <alignment horizontal="center" vertical="center" wrapText="1"/>
    </xf>
    <xf numFmtId="0" fontId="26" fillId="12" borderId="11" xfId="0" applyFont="1" applyFill="1" applyBorder="1" applyAlignment="1">
      <alignment horizontal="left" vertical="center" wrapText="1"/>
    </xf>
    <xf numFmtId="0" fontId="26" fillId="12" borderId="12" xfId="0" applyFont="1" applyFill="1" applyBorder="1" applyAlignment="1">
      <alignment horizontal="left" vertical="center" wrapText="1"/>
    </xf>
    <xf numFmtId="0" fontId="15" fillId="14" borderId="5" xfId="0" applyFont="1" applyFill="1" applyBorder="1" applyAlignment="1">
      <alignment horizontal="left" vertical="top" wrapText="1"/>
    </xf>
    <xf numFmtId="0" fontId="15" fillId="14" borderId="6" xfId="0" applyFont="1" applyFill="1" applyBorder="1" applyAlignment="1">
      <alignment horizontal="left" vertical="top" wrapText="1"/>
    </xf>
    <xf numFmtId="0" fontId="13" fillId="14" borderId="7" xfId="0" applyFont="1" applyFill="1" applyBorder="1" applyAlignment="1">
      <alignment horizontal="left" vertical="top" wrapText="1"/>
    </xf>
    <xf numFmtId="0" fontId="13" fillId="14" borderId="8" xfId="0" applyFont="1" applyFill="1" applyBorder="1" applyAlignment="1">
      <alignment horizontal="left" vertical="top" wrapText="1"/>
    </xf>
    <xf numFmtId="0" fontId="36" fillId="0" borderId="0" xfId="0" applyFont="1" applyBorder="1" applyAlignment="1" applyProtection="1">
      <alignment horizontal="center" vertical="center" wrapText="1"/>
      <protection locked="0"/>
    </xf>
    <xf numFmtId="0" fontId="33" fillId="5" borderId="15" xfId="0" applyFont="1" applyFill="1" applyBorder="1" applyAlignment="1" applyProtection="1">
      <alignment horizontal="center" vertical="center" wrapText="1"/>
    </xf>
    <xf numFmtId="0" fontId="33" fillId="5" borderId="16" xfId="0" applyFont="1" applyFill="1" applyBorder="1" applyAlignment="1" applyProtection="1">
      <alignment horizontal="center" vertical="center" wrapText="1"/>
    </xf>
    <xf numFmtId="164" fontId="14" fillId="16" borderId="5" xfId="0" applyNumberFormat="1" applyFont="1" applyFill="1" applyBorder="1" applyAlignment="1" applyProtection="1">
      <alignment horizontal="center" vertical="center"/>
    </xf>
    <xf numFmtId="164" fontId="14" fillId="16" borderId="13" xfId="0" applyNumberFormat="1" applyFont="1" applyFill="1" applyBorder="1" applyAlignment="1" applyProtection="1">
      <alignment horizontal="center" vertical="center"/>
    </xf>
    <xf numFmtId="164" fontId="14" fillId="16" borderId="6" xfId="0" applyNumberFormat="1" applyFont="1" applyFill="1" applyBorder="1" applyAlignment="1" applyProtection="1">
      <alignment horizontal="center" vertical="center"/>
    </xf>
    <xf numFmtId="164" fontId="14" fillId="16" borderId="9" xfId="0" applyNumberFormat="1" applyFont="1" applyFill="1" applyBorder="1" applyAlignment="1" applyProtection="1">
      <alignment horizontal="center" vertical="center"/>
    </xf>
    <xf numFmtId="164" fontId="14" fillId="16" borderId="14" xfId="0" applyNumberFormat="1" applyFont="1" applyFill="1" applyBorder="1" applyAlignment="1" applyProtection="1">
      <alignment horizontal="center" vertical="center"/>
    </xf>
    <xf numFmtId="1" fontId="14" fillId="16" borderId="7" xfId="0" applyNumberFormat="1" applyFont="1" applyFill="1" applyBorder="1" applyAlignment="1" applyProtection="1">
      <alignment horizontal="center" vertical="center" wrapText="1"/>
    </xf>
    <xf numFmtId="1" fontId="14" fillId="16" borderId="0" xfId="0" applyNumberFormat="1" applyFont="1" applyFill="1" applyBorder="1" applyAlignment="1" applyProtection="1">
      <alignment horizontal="center" vertical="center" wrapText="1"/>
    </xf>
    <xf numFmtId="1" fontId="14" fillId="16" borderId="14" xfId="0" applyNumberFormat="1" applyFont="1" applyFill="1" applyBorder="1" applyAlignment="1" applyProtection="1">
      <alignment horizontal="center" vertical="center" wrapText="1"/>
    </xf>
    <xf numFmtId="0" fontId="7" fillId="0" borderId="0" xfId="0" applyFont="1" applyAlignment="1" applyProtection="1">
      <alignment horizontal="left" vertical="center" wrapText="1"/>
    </xf>
    <xf numFmtId="1" fontId="6" fillId="5" borderId="18" xfId="0" applyNumberFormat="1" applyFont="1" applyFill="1" applyBorder="1" applyAlignment="1" applyProtection="1">
      <alignment horizontal="center" vertical="center" wrapText="1"/>
    </xf>
    <xf numFmtId="1" fontId="6" fillId="5" borderId="19" xfId="0" applyNumberFormat="1" applyFont="1" applyFill="1" applyBorder="1" applyAlignment="1" applyProtection="1">
      <alignment horizontal="center" vertical="center" wrapText="1"/>
    </xf>
    <xf numFmtId="1" fontId="6" fillId="5" borderId="20" xfId="0" applyNumberFormat="1" applyFont="1" applyFill="1" applyBorder="1" applyAlignment="1" applyProtection="1">
      <alignment horizontal="center" vertical="center" wrapText="1"/>
    </xf>
    <xf numFmtId="0" fontId="29" fillId="0" borderId="0" xfId="0" applyFont="1" applyAlignment="1" applyProtection="1">
      <alignment horizontal="left" vertical="center" wrapText="1"/>
    </xf>
    <xf numFmtId="0" fontId="41" fillId="0" borderId="0" xfId="0" applyFont="1" applyAlignment="1" applyProtection="1">
      <alignment vertical="center"/>
    </xf>
    <xf numFmtId="0" fontId="42" fillId="0" borderId="0" xfId="0" applyFont="1" applyAlignment="1" applyProtection="1">
      <alignment vertical="center"/>
    </xf>
    <xf numFmtId="44" fontId="42" fillId="0" borderId="0" xfId="2" applyFont="1" applyAlignment="1" applyProtection="1">
      <alignment vertical="center"/>
    </xf>
    <xf numFmtId="0" fontId="42" fillId="0" borderId="0" xfId="0" applyFont="1" applyFill="1" applyBorder="1" applyAlignment="1" applyProtection="1">
      <alignment vertical="center" wrapText="1"/>
    </xf>
    <xf numFmtId="0" fontId="42" fillId="0" borderId="0" xfId="0" applyFont="1" applyAlignment="1" applyProtection="1">
      <alignment vertical="center" wrapText="1"/>
      <protection locked="0"/>
    </xf>
    <xf numFmtId="0" fontId="38" fillId="3" borderId="0" xfId="0" applyFont="1" applyFill="1" applyBorder="1" applyAlignment="1">
      <alignment horizontal="left" vertical="center"/>
    </xf>
    <xf numFmtId="0" fontId="39" fillId="3" borderId="0" xfId="0" applyFont="1" applyFill="1" applyBorder="1" applyAlignment="1">
      <alignment horizontal="left" vertical="center"/>
    </xf>
    <xf numFmtId="0" fontId="2" fillId="3" borderId="0" xfId="0" applyFont="1" applyFill="1" applyBorder="1" applyAlignment="1">
      <alignment vertical="center"/>
    </xf>
    <xf numFmtId="0" fontId="8" fillId="3" borderId="0" xfId="0" applyFont="1" applyFill="1" applyBorder="1" applyAlignment="1">
      <alignment horizontal="left" vertical="center"/>
    </xf>
    <xf numFmtId="0" fontId="0" fillId="0" borderId="0" xfId="0" applyBorder="1" applyAlignment="1" applyProtection="1">
      <alignment vertical="center"/>
    </xf>
    <xf numFmtId="0" fontId="8" fillId="0" borderId="0" xfId="0" applyFont="1" applyBorder="1" applyAlignment="1" applyProtection="1">
      <alignment horizontal="left" vertical="center" wrapText="1"/>
    </xf>
    <xf numFmtId="0" fontId="0" fillId="0" borderId="0" xfId="0" applyFill="1" applyBorder="1" applyAlignment="1" applyProtection="1">
      <alignment horizontal="left" vertical="center"/>
      <protection locked="0"/>
    </xf>
    <xf numFmtId="0" fontId="0" fillId="0" borderId="0" xfId="0" applyFill="1" applyBorder="1" applyAlignment="1" applyProtection="1">
      <alignment vertical="center"/>
      <protection locked="0"/>
    </xf>
    <xf numFmtId="0" fontId="40" fillId="0" borderId="0" xfId="0" applyFont="1" applyAlignment="1" applyProtection="1">
      <alignment horizontal="center" vertical="center"/>
    </xf>
    <xf numFmtId="0" fontId="43" fillId="0" borderId="0" xfId="0" applyFont="1" applyAlignment="1" applyProtection="1">
      <alignment horizontal="center" vertical="center"/>
    </xf>
  </cellXfs>
  <cellStyles count="6">
    <cellStyle name="Currency" xfId="2" builtinId="4"/>
    <cellStyle name="Hyperlink 2" xfId="4" xr:uid="{2C3650E7-8A84-46A9-A5A3-9490BD555145}"/>
    <cellStyle name="Normal" xfId="0" builtinId="0"/>
    <cellStyle name="Normal 2" xfId="3" xr:uid="{23BD6A77-E3CA-4FBD-915C-49497F50D0B2}"/>
    <cellStyle name="Normal 2 2" xfId="5" xr:uid="{D45D072E-D1D7-4A63-927E-B7E1817B2AB9}"/>
    <cellStyle name="Percent" xfId="1" builtinId="5"/>
  </cellStyles>
  <dxfs count="0"/>
  <tableStyles count="0" defaultTableStyle="TableStyleMedium2" defaultPivotStyle="PivotStyleLight16"/>
  <colors>
    <mruColors>
      <color rgb="FF222E55"/>
      <color rgb="FFFFFF99"/>
      <color rgb="FFEFF0F5"/>
      <color rgb="FF4F5980"/>
      <color rgb="FFFFFFEF"/>
      <color rgb="FFFFFFCC"/>
      <color rgb="FFE5E7EF"/>
      <color rgb="FFDFF0F9"/>
      <color rgb="FF19638B"/>
      <color rgb="FFDAC0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17" Type="http://schemas.microsoft.com/office/2022/10/relationships/richValueRel" Target="richData/richValueRel.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DCE22-C761-4AF4-A62E-F73CAA2A0FCD}">
  <sheetPr>
    <pageSetUpPr fitToPage="1"/>
  </sheetPr>
  <dimension ref="B2:D46"/>
  <sheetViews>
    <sheetView showGridLines="0" topLeftCell="A9" zoomScale="80" zoomScaleNormal="80" workbookViewId="0">
      <selection activeCell="H27" sqref="H27"/>
    </sheetView>
  </sheetViews>
  <sheetFormatPr defaultColWidth="8.85546875" defaultRowHeight="15" x14ac:dyDescent="0.25"/>
  <cols>
    <col min="1" max="1" width="3" style="23" customWidth="1"/>
    <col min="2" max="2" width="3.28515625" style="23" customWidth="1"/>
    <col min="3" max="3" width="170.85546875" style="23" customWidth="1"/>
    <col min="4" max="4" width="2.5703125" style="23" customWidth="1"/>
    <col min="5" max="11" width="13" style="23" customWidth="1"/>
    <col min="12" max="16384" width="8.85546875" style="23"/>
  </cols>
  <sheetData>
    <row r="2" spans="2:4" s="16" customFormat="1" ht="33.75" customHeight="1" x14ac:dyDescent="0.25">
      <c r="B2" s="150" t="s">
        <v>0</v>
      </c>
      <c r="C2" s="150"/>
    </row>
    <row r="3" spans="2:4" s="21" customFormat="1" ht="47.25" customHeight="1" x14ac:dyDescent="0.25">
      <c r="B3" s="151" t="s">
        <v>182</v>
      </c>
      <c r="C3" s="151"/>
      <c r="D3" s="17"/>
    </row>
    <row r="4" spans="2:4" s="21" customFormat="1" ht="43.5" customHeight="1" x14ac:dyDescent="0.25">
      <c r="B4" s="149" t="s">
        <v>183</v>
      </c>
      <c r="C4" s="149"/>
      <c r="D4" s="18"/>
    </row>
    <row r="5" spans="2:4" s="21" customFormat="1" ht="43.5" customHeight="1" x14ac:dyDescent="0.25">
      <c r="B5" s="149" t="s">
        <v>1</v>
      </c>
      <c r="C5" s="149"/>
      <c r="D5" s="18"/>
    </row>
    <row r="6" spans="2:4" s="21" customFormat="1" ht="43.5" customHeight="1" x14ac:dyDescent="0.25">
      <c r="B6" s="149" t="s">
        <v>184</v>
      </c>
      <c r="C6" s="149"/>
      <c r="D6" s="18"/>
    </row>
    <row r="7" spans="2:4" s="21" customFormat="1" ht="43.5" customHeight="1" x14ac:dyDescent="0.25">
      <c r="B7" s="149" t="s">
        <v>2</v>
      </c>
      <c r="C7" s="149"/>
      <c r="D7" s="18"/>
    </row>
    <row r="8" spans="2:4" s="21" customFormat="1" ht="43.5" customHeight="1" x14ac:dyDescent="0.25">
      <c r="B8" s="149" t="s">
        <v>3</v>
      </c>
      <c r="C8" s="149"/>
      <c r="D8" s="18"/>
    </row>
    <row r="10" spans="2:4" s="16" customFormat="1" ht="33.75" customHeight="1" x14ac:dyDescent="0.25">
      <c r="B10" s="150" t="s">
        <v>4</v>
      </c>
      <c r="C10" s="150"/>
    </row>
    <row r="11" spans="2:4" s="19" customFormat="1" ht="45.75" customHeight="1" x14ac:dyDescent="0.25">
      <c r="B11" s="152" t="s">
        <v>166</v>
      </c>
      <c r="C11" s="152"/>
    </row>
    <row r="12" spans="2:4" s="19" customFormat="1" ht="45.75" customHeight="1" x14ac:dyDescent="0.25">
      <c r="B12" s="152" t="s">
        <v>157</v>
      </c>
      <c r="C12" s="152"/>
    </row>
    <row r="13" spans="2:4" s="19" customFormat="1" ht="45.75" customHeight="1" x14ac:dyDescent="0.25">
      <c r="B13" s="152" t="s">
        <v>158</v>
      </c>
      <c r="C13" s="152"/>
    </row>
    <row r="14" spans="2:4" s="19" customFormat="1" ht="45.75" customHeight="1" x14ac:dyDescent="0.25">
      <c r="B14" s="152" t="s">
        <v>159</v>
      </c>
      <c r="C14" s="152"/>
    </row>
    <row r="15" spans="2:4" s="19" customFormat="1" ht="45.75" customHeight="1" x14ac:dyDescent="0.25">
      <c r="B15" s="152" t="s">
        <v>160</v>
      </c>
      <c r="C15" s="152"/>
      <c r="D15" s="20"/>
    </row>
    <row r="16" spans="2:4" s="19" customFormat="1" ht="45.75" customHeight="1" x14ac:dyDescent="0.25">
      <c r="B16" s="152" t="s">
        <v>161</v>
      </c>
      <c r="C16" s="152"/>
    </row>
    <row r="17" spans="2:3" s="16" customFormat="1" ht="45.75" customHeight="1" x14ac:dyDescent="0.25">
      <c r="B17" s="152" t="s">
        <v>162</v>
      </c>
      <c r="C17" s="152"/>
    </row>
    <row r="18" spans="2:3" s="19" customFormat="1" ht="45.75" customHeight="1" x14ac:dyDescent="0.25">
      <c r="B18" s="149" t="s">
        <v>163</v>
      </c>
      <c r="C18" s="152"/>
    </row>
    <row r="19" spans="2:3" s="19" customFormat="1" ht="45.75" customHeight="1" x14ac:dyDescent="0.25">
      <c r="B19" s="152" t="s">
        <v>164</v>
      </c>
      <c r="C19" s="152"/>
    </row>
    <row r="20" spans="2:3" s="22" customFormat="1" ht="45.75" customHeight="1" x14ac:dyDescent="0.25">
      <c r="B20" s="152" t="s">
        <v>165</v>
      </c>
      <c r="C20" s="152"/>
    </row>
    <row r="21" spans="2:3" ht="15" customHeight="1" x14ac:dyDescent="0.25">
      <c r="B21" s="22"/>
      <c r="C21" s="22"/>
    </row>
    <row r="22" spans="2:3" ht="33.75" customHeight="1" x14ac:dyDescent="0.25">
      <c r="B22" s="155" t="s">
        <v>5</v>
      </c>
      <c r="C22" s="156"/>
    </row>
    <row r="23" spans="2:3" s="37" customFormat="1" ht="33.75" customHeight="1" x14ac:dyDescent="0.25">
      <c r="B23" s="157" t="s">
        <v>6</v>
      </c>
      <c r="C23" s="158"/>
    </row>
    <row r="24" spans="2:3" ht="32.25" customHeight="1" x14ac:dyDescent="0.25">
      <c r="B24" s="159" t="s">
        <v>7</v>
      </c>
      <c r="C24" s="160"/>
    </row>
    <row r="25" spans="2:3" ht="9" customHeight="1" x14ac:dyDescent="0.25">
      <c r="B25" s="28"/>
      <c r="C25" s="29"/>
    </row>
    <row r="26" spans="2:3" x14ac:dyDescent="0.25">
      <c r="B26" s="161" t="s">
        <v>8</v>
      </c>
      <c r="C26" s="162"/>
    </row>
    <row r="27" spans="2:3" ht="15" customHeight="1" x14ac:dyDescent="0.25">
      <c r="B27" s="153" t="s">
        <v>9</v>
      </c>
      <c r="C27" s="154"/>
    </row>
    <row r="28" spans="2:3" ht="15" customHeight="1" x14ac:dyDescent="0.25">
      <c r="B28" s="30"/>
      <c r="C28" s="31" t="s">
        <v>10</v>
      </c>
    </row>
    <row r="29" spans="2:3" ht="15" customHeight="1" x14ac:dyDescent="0.25">
      <c r="B29" s="28"/>
      <c r="C29" s="31" t="s">
        <v>11</v>
      </c>
    </row>
    <row r="30" spans="2:3" ht="15" customHeight="1" x14ac:dyDescent="0.25">
      <c r="B30" s="153" t="s">
        <v>188</v>
      </c>
      <c r="C30" s="154"/>
    </row>
    <row r="31" spans="2:3" ht="47.25" customHeight="1" x14ac:dyDescent="0.25">
      <c r="B31" s="30"/>
      <c r="C31" s="31" t="s">
        <v>220</v>
      </c>
    </row>
    <row r="32" spans="2:3" x14ac:dyDescent="0.25">
      <c r="B32" s="153" t="s">
        <v>27</v>
      </c>
      <c r="C32" s="154"/>
    </row>
    <row r="33" spans="2:3" ht="15" customHeight="1" x14ac:dyDescent="0.25">
      <c r="B33" s="28"/>
      <c r="C33" s="31" t="s">
        <v>12</v>
      </c>
    </row>
    <row r="34" spans="2:3" ht="15" customHeight="1" x14ac:dyDescent="0.25">
      <c r="B34" s="30"/>
      <c r="C34" s="31" t="s">
        <v>168</v>
      </c>
    </row>
    <row r="35" spans="2:3" ht="15" customHeight="1" x14ac:dyDescent="0.25">
      <c r="B35" s="147" t="s">
        <v>185</v>
      </c>
      <c r="C35" s="148"/>
    </row>
    <row r="36" spans="2:3" ht="33.75" customHeight="1" x14ac:dyDescent="0.25">
      <c r="B36" s="33"/>
      <c r="C36" s="43" t="s">
        <v>186</v>
      </c>
    </row>
    <row r="37" spans="2:3" ht="15" customHeight="1" x14ac:dyDescent="0.25">
      <c r="B37" s="145" t="s">
        <v>13</v>
      </c>
      <c r="C37" s="146"/>
    </row>
    <row r="38" spans="2:3" ht="15" customHeight="1" x14ac:dyDescent="0.25">
      <c r="B38" s="34"/>
      <c r="C38" s="32" t="s">
        <v>14</v>
      </c>
    </row>
    <row r="39" spans="2:3" ht="31.5" customHeight="1" x14ac:dyDescent="0.25">
      <c r="B39" s="35"/>
      <c r="C39" s="36" t="s">
        <v>15</v>
      </c>
    </row>
    <row r="40" spans="2:3" ht="15" customHeight="1" x14ac:dyDescent="0.25">
      <c r="B40" s="7"/>
    </row>
    <row r="41" spans="2:3" ht="15" customHeight="1" x14ac:dyDescent="0.25">
      <c r="B41" s="24"/>
    </row>
    <row r="42" spans="2:3" ht="113.25" customHeight="1" x14ac:dyDescent="0.25">
      <c r="B42" s="24"/>
      <c r="C42" s="27" t="e" vm="1">
        <v>#VALUE!</v>
      </c>
    </row>
    <row r="43" spans="2:3" ht="15" customHeight="1" x14ac:dyDescent="0.25">
      <c r="B43" s="24"/>
    </row>
    <row r="44" spans="2:3" ht="15" customHeight="1" x14ac:dyDescent="0.25">
      <c r="B44" s="24"/>
    </row>
    <row r="45" spans="2:3" ht="15" customHeight="1" x14ac:dyDescent="0.25">
      <c r="B45" s="25"/>
    </row>
    <row r="46" spans="2:3" ht="15" customHeight="1" x14ac:dyDescent="0.25">
      <c r="B46" s="26"/>
    </row>
  </sheetData>
  <mergeCells count="27">
    <mergeCell ref="B16:C16"/>
    <mergeCell ref="B17:C17"/>
    <mergeCell ref="B18:C18"/>
    <mergeCell ref="B19:C19"/>
    <mergeCell ref="B32:C32"/>
    <mergeCell ref="B22:C22"/>
    <mergeCell ref="B23:C23"/>
    <mergeCell ref="B24:C24"/>
    <mergeCell ref="B26:C26"/>
    <mergeCell ref="B27:C27"/>
    <mergeCell ref="B30:C30"/>
    <mergeCell ref="B37:C37"/>
    <mergeCell ref="B35:C35"/>
    <mergeCell ref="B7:C7"/>
    <mergeCell ref="B2:C2"/>
    <mergeCell ref="B3:C3"/>
    <mergeCell ref="B4:C4"/>
    <mergeCell ref="B5:C5"/>
    <mergeCell ref="B6:C6"/>
    <mergeCell ref="B20:C20"/>
    <mergeCell ref="B8:C8"/>
    <mergeCell ref="B11:C11"/>
    <mergeCell ref="B12:C12"/>
    <mergeCell ref="B13:C13"/>
    <mergeCell ref="B14:C14"/>
    <mergeCell ref="B10:C10"/>
    <mergeCell ref="B15:C15"/>
  </mergeCells>
  <printOptions horizontalCentered="1"/>
  <pageMargins left="1.2" right="1.2" top="0.75" bottom="0.75" header="0.3" footer="0.3"/>
  <pageSetup scale="51" orientation="portrait" r:id="rId1"/>
  <rowBreaks count="1" manualBreakCount="1">
    <brk id="2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82484-6DE4-4EB5-9BFD-93C42A1E453F}">
  <sheetPr>
    <pageSetUpPr fitToPage="1"/>
  </sheetPr>
  <dimension ref="A1:Q64"/>
  <sheetViews>
    <sheetView showGridLines="0" zoomScale="80" zoomScaleNormal="80" workbookViewId="0">
      <selection activeCell="H52" sqref="H52"/>
    </sheetView>
  </sheetViews>
  <sheetFormatPr defaultRowHeight="15" x14ac:dyDescent="0.25"/>
  <cols>
    <col min="1" max="1" width="13.140625" style="120" customWidth="1"/>
    <col min="2" max="2" width="26.7109375" style="121" customWidth="1"/>
    <col min="3" max="3" width="28" style="121" hidden="1" customWidth="1"/>
    <col min="4" max="5" width="28" style="120" customWidth="1"/>
    <col min="6" max="6" width="74.28515625" style="122" customWidth="1"/>
    <col min="7" max="7" width="11.140625" style="123" customWidth="1"/>
    <col min="8" max="8" width="66.140625" style="122" bestFit="1" customWidth="1"/>
    <col min="9" max="9" width="9.140625" style="122"/>
    <col min="10" max="10" width="9.140625" style="124" hidden="1" customWidth="1"/>
    <col min="11" max="16384" width="9.140625" style="122"/>
  </cols>
  <sheetData>
    <row r="1" spans="1:17" s="4" customFormat="1" ht="28.5" customHeight="1" x14ac:dyDescent="0.25">
      <c r="A1" s="116" t="s">
        <v>198</v>
      </c>
      <c r="B1" s="117"/>
      <c r="C1" s="117"/>
      <c r="D1" s="118"/>
      <c r="E1" s="118"/>
      <c r="F1" s="118"/>
      <c r="G1" s="119"/>
      <c r="H1" s="118"/>
      <c r="I1" s="6"/>
      <c r="J1" s="105"/>
      <c r="K1" s="5"/>
      <c r="L1" s="5"/>
      <c r="M1" s="5"/>
      <c r="N1" s="5"/>
      <c r="O1" s="5"/>
      <c r="P1" s="5"/>
      <c r="Q1" s="5"/>
    </row>
    <row r="2" spans="1:17" s="4" customFormat="1" ht="13.5" customHeight="1" x14ac:dyDescent="0.25">
      <c r="A2" s="118"/>
      <c r="B2" s="117"/>
      <c r="C2" s="117"/>
      <c r="D2" s="118"/>
      <c r="E2" s="118"/>
      <c r="F2" s="118"/>
      <c r="G2" s="119"/>
      <c r="H2" s="118"/>
      <c r="I2" s="6"/>
      <c r="J2" s="105"/>
      <c r="K2" s="5"/>
      <c r="L2" s="5"/>
      <c r="M2" s="5"/>
      <c r="N2" s="5"/>
      <c r="O2" s="5"/>
      <c r="P2" s="5"/>
      <c r="Q2" s="5"/>
    </row>
    <row r="3" spans="1:17" hidden="1" x14ac:dyDescent="0.25"/>
    <row r="4" spans="1:17" hidden="1" x14ac:dyDescent="0.25">
      <c r="A4" s="120" t="s">
        <v>206</v>
      </c>
    </row>
    <row r="5" spans="1:17" hidden="1" x14ac:dyDescent="0.25"/>
    <row r="6" spans="1:17" hidden="1" x14ac:dyDescent="0.25"/>
    <row r="7" spans="1:17" hidden="1" x14ac:dyDescent="0.25"/>
    <row r="8" spans="1:17" hidden="1" x14ac:dyDescent="0.25"/>
    <row r="9" spans="1:17" hidden="1" x14ac:dyDescent="0.25"/>
    <row r="10" spans="1:17" hidden="1" x14ac:dyDescent="0.25"/>
    <row r="11" spans="1:17" hidden="1" x14ac:dyDescent="0.25"/>
    <row r="12" spans="1:17" hidden="1" x14ac:dyDescent="0.25"/>
    <row r="13" spans="1:17" hidden="1" x14ac:dyDescent="0.25"/>
    <row r="14" spans="1:17" hidden="1" x14ac:dyDescent="0.25"/>
    <row r="15" spans="1:17" hidden="1" x14ac:dyDescent="0.25"/>
    <row r="16" spans="1:17" hidden="1" x14ac:dyDescent="0.25"/>
    <row r="17" spans="1:10" hidden="1" x14ac:dyDescent="0.25"/>
    <row r="18" spans="1:10" ht="21" hidden="1" customHeight="1" x14ac:dyDescent="0.35">
      <c r="A18" s="125"/>
      <c r="B18" s="126"/>
      <c r="C18" s="126"/>
      <c r="D18" s="127"/>
      <c r="E18" s="127"/>
      <c r="F18" s="127"/>
      <c r="G18" s="125"/>
    </row>
    <row r="19" spans="1:10" s="130" customFormat="1" ht="45" x14ac:dyDescent="0.25">
      <c r="A19" s="128" t="s">
        <v>9</v>
      </c>
      <c r="B19" s="128" t="s">
        <v>188</v>
      </c>
      <c r="C19" s="76" t="s">
        <v>219</v>
      </c>
      <c r="D19" s="128" t="s">
        <v>169</v>
      </c>
      <c r="E19" s="128" t="s">
        <v>167</v>
      </c>
      <c r="F19" s="128" t="s">
        <v>170</v>
      </c>
      <c r="G19" s="129" t="s">
        <v>13</v>
      </c>
      <c r="H19" s="129" t="s">
        <v>17</v>
      </c>
      <c r="J19" s="131" t="s">
        <v>214</v>
      </c>
    </row>
    <row r="20" spans="1:10" s="130" customFormat="1" ht="30" x14ac:dyDescent="0.25">
      <c r="A20" s="93" t="s">
        <v>47</v>
      </c>
      <c r="B20" s="132" t="s">
        <v>85</v>
      </c>
      <c r="C20" s="115" t="str">
        <f>_xlfn.XLOOKUP(B20,Lists!E:E,Lists!F:F,"")</f>
        <v>Data Distribution</v>
      </c>
      <c r="D20" s="94" t="s">
        <v>97</v>
      </c>
      <c r="E20" s="94"/>
      <c r="F20" s="93" t="s">
        <v>222</v>
      </c>
      <c r="G20" s="95">
        <v>2</v>
      </c>
      <c r="H20" s="96"/>
      <c r="J20" s="124" t="str">
        <f t="shared" ref="J20:J64" si="0">IF(C20&lt;&gt;"", SUBSTITUTE(SUBSTITUTE(C20, " ", "_"), "/", "_"), "")</f>
        <v>Data_Distribution</v>
      </c>
    </row>
    <row r="21" spans="1:10" s="130" customFormat="1" ht="30" x14ac:dyDescent="0.25">
      <c r="A21" s="93" t="s">
        <v>47</v>
      </c>
      <c r="B21" s="132" t="s">
        <v>207</v>
      </c>
      <c r="C21" s="115" t="str">
        <f>_xlfn.XLOOKUP(B21,Lists!E:E,Lists!F:F,"")</f>
        <v>Basic Maintenance of Internal Connections</v>
      </c>
      <c r="D21" s="94" t="s">
        <v>97</v>
      </c>
      <c r="E21" s="94"/>
      <c r="F21" s="93" t="s">
        <v>223</v>
      </c>
      <c r="G21" s="95">
        <v>2</v>
      </c>
      <c r="H21" s="96"/>
      <c r="J21" s="124" t="str">
        <f t="shared" si="0"/>
        <v>Basic_Maintenance_of_Internal_Connections</v>
      </c>
    </row>
    <row r="22" spans="1:10" s="130" customFormat="1" x14ac:dyDescent="0.25">
      <c r="A22" s="93" t="s">
        <v>47</v>
      </c>
      <c r="B22" s="132" t="s">
        <v>60</v>
      </c>
      <c r="C22" s="115" t="str">
        <f>_xlfn.XLOOKUP(B22,Lists!E:E,Lists!F:F,"")</f>
        <v>License</v>
      </c>
      <c r="D22" s="94" t="s">
        <v>97</v>
      </c>
      <c r="E22" s="94"/>
      <c r="F22" s="93" t="s">
        <v>224</v>
      </c>
      <c r="G22" s="95">
        <v>2</v>
      </c>
      <c r="H22" s="96"/>
      <c r="J22" s="124" t="str">
        <f t="shared" si="0"/>
        <v>License</v>
      </c>
    </row>
    <row r="23" spans="1:10" s="130" customFormat="1" x14ac:dyDescent="0.25">
      <c r="A23" s="93" t="s">
        <v>47</v>
      </c>
      <c r="B23" s="132" t="s">
        <v>207</v>
      </c>
      <c r="C23" s="115" t="str">
        <f>_xlfn.XLOOKUP(B23,Lists!E:E,Lists!F:F,"")</f>
        <v>Basic Maintenance of Internal Connections</v>
      </c>
      <c r="D23" s="94" t="s">
        <v>97</v>
      </c>
      <c r="E23" s="94"/>
      <c r="F23" s="93" t="s">
        <v>225</v>
      </c>
      <c r="G23" s="95">
        <v>2</v>
      </c>
      <c r="H23" s="96"/>
      <c r="J23" s="124" t="str">
        <f t="shared" si="0"/>
        <v>Basic_Maintenance_of_Internal_Connections</v>
      </c>
    </row>
    <row r="24" spans="1:10" s="130" customFormat="1" x14ac:dyDescent="0.25">
      <c r="A24" s="93" t="s">
        <v>47</v>
      </c>
      <c r="B24" s="132" t="s">
        <v>60</v>
      </c>
      <c r="C24" s="115" t="str">
        <f>_xlfn.XLOOKUP(B24,Lists!E:E,Lists!F:F,"")</f>
        <v>License</v>
      </c>
      <c r="D24" s="94" t="s">
        <v>97</v>
      </c>
      <c r="E24" s="94"/>
      <c r="F24" s="93" t="s">
        <v>226</v>
      </c>
      <c r="G24" s="95">
        <v>2</v>
      </c>
      <c r="H24" s="96"/>
      <c r="J24" s="124" t="str">
        <f t="shared" si="0"/>
        <v>License</v>
      </c>
    </row>
    <row r="25" spans="1:10" s="130" customFormat="1" x14ac:dyDescent="0.25">
      <c r="A25" s="93" t="s">
        <v>47</v>
      </c>
      <c r="B25" s="132" t="s">
        <v>60</v>
      </c>
      <c r="C25" s="115" t="str">
        <f>_xlfn.XLOOKUP(B25,Lists!E:E,Lists!F:F,"")</f>
        <v>License</v>
      </c>
      <c r="D25" s="94" t="s">
        <v>97</v>
      </c>
      <c r="E25" s="94"/>
      <c r="F25" s="93" t="s">
        <v>227</v>
      </c>
      <c r="G25" s="95">
        <v>2</v>
      </c>
      <c r="H25" s="96"/>
      <c r="J25" s="124" t="str">
        <f t="shared" si="0"/>
        <v>License</v>
      </c>
    </row>
    <row r="26" spans="1:10" s="130" customFormat="1" x14ac:dyDescent="0.25">
      <c r="A26" s="93" t="s">
        <v>47</v>
      </c>
      <c r="B26" s="132" t="s">
        <v>60</v>
      </c>
      <c r="C26" s="115" t="str">
        <f>_xlfn.XLOOKUP(B26,Lists!E:E,Lists!F:F,"")</f>
        <v>License</v>
      </c>
      <c r="D26" s="94" t="s">
        <v>97</v>
      </c>
      <c r="E26" s="94"/>
      <c r="F26" s="93" t="s">
        <v>228</v>
      </c>
      <c r="G26" s="95">
        <v>2</v>
      </c>
      <c r="H26" s="96"/>
      <c r="J26" s="124" t="str">
        <f t="shared" si="0"/>
        <v>License</v>
      </c>
    </row>
    <row r="27" spans="1:10" x14ac:dyDescent="0.25">
      <c r="A27" s="93" t="s">
        <v>47</v>
      </c>
      <c r="B27" s="132" t="s">
        <v>80</v>
      </c>
      <c r="C27" s="115" t="str">
        <f>_xlfn.XLOOKUP(B27,Lists!E:E,Lists!F:F,"")</f>
        <v>Software</v>
      </c>
      <c r="D27" s="94" t="s">
        <v>97</v>
      </c>
      <c r="E27" s="94"/>
      <c r="F27" s="93" t="s">
        <v>229</v>
      </c>
      <c r="G27" s="95">
        <v>2</v>
      </c>
      <c r="H27" s="96"/>
      <c r="J27" s="124" t="str">
        <f t="shared" si="0"/>
        <v>Software</v>
      </c>
    </row>
    <row r="28" spans="1:10" x14ac:dyDescent="0.25">
      <c r="A28" s="93" t="s">
        <v>47</v>
      </c>
      <c r="B28" s="132" t="s">
        <v>80</v>
      </c>
      <c r="C28" s="115" t="str">
        <f>_xlfn.XLOOKUP(B28,Lists!E:E,Lists!F:F,"")</f>
        <v>Software</v>
      </c>
      <c r="D28" s="94" t="s">
        <v>97</v>
      </c>
      <c r="E28" s="94"/>
      <c r="F28" s="93" t="s">
        <v>230</v>
      </c>
      <c r="G28" s="95">
        <v>2</v>
      </c>
      <c r="H28" s="96"/>
      <c r="J28" s="124" t="str">
        <f t="shared" si="0"/>
        <v>Software</v>
      </c>
    </row>
    <row r="29" spans="1:10" x14ac:dyDescent="0.25">
      <c r="A29" s="93" t="s">
        <v>47</v>
      </c>
      <c r="B29" s="132" t="s">
        <v>60</v>
      </c>
      <c r="C29" s="115" t="str">
        <f>_xlfn.XLOOKUP(B29,Lists!E:E,Lists!F:F,"")</f>
        <v>License</v>
      </c>
      <c r="D29" s="94" t="s">
        <v>97</v>
      </c>
      <c r="E29" s="94"/>
      <c r="F29" s="93" t="s">
        <v>231</v>
      </c>
      <c r="G29" s="95">
        <v>4</v>
      </c>
      <c r="H29" s="96"/>
      <c r="J29" s="124" t="str">
        <f t="shared" si="0"/>
        <v>License</v>
      </c>
    </row>
    <row r="30" spans="1:10" s="130" customFormat="1" x14ac:dyDescent="0.25">
      <c r="A30" s="93" t="s">
        <v>47</v>
      </c>
      <c r="B30" s="132" t="s">
        <v>64</v>
      </c>
      <c r="C30" s="115" t="str">
        <f>_xlfn.XLOOKUP(B30,Lists!E:E,Lists!F:F,"")</f>
        <v>Cabling/Connectors</v>
      </c>
      <c r="D30" s="94" t="s">
        <v>97</v>
      </c>
      <c r="E30" s="94"/>
      <c r="F30" s="93" t="s">
        <v>232</v>
      </c>
      <c r="G30" s="95">
        <v>8</v>
      </c>
      <c r="H30" s="96"/>
      <c r="J30" s="124" t="str">
        <f t="shared" si="0"/>
        <v>Cabling_Connectors</v>
      </c>
    </row>
    <row r="31" spans="1:10" s="130" customFormat="1" x14ac:dyDescent="0.25">
      <c r="A31" s="93" t="s">
        <v>47</v>
      </c>
      <c r="B31" s="132" t="s">
        <v>64</v>
      </c>
      <c r="C31" s="115" t="str">
        <f>_xlfn.XLOOKUP(B31,Lists!E:E,Lists!F:F,"")</f>
        <v>Cabling/Connectors</v>
      </c>
      <c r="D31" s="94" t="s">
        <v>97</v>
      </c>
      <c r="E31" s="94"/>
      <c r="F31" s="93" t="s">
        <v>233</v>
      </c>
      <c r="G31" s="95">
        <v>4</v>
      </c>
      <c r="H31" s="96"/>
      <c r="J31" s="124" t="str">
        <f t="shared" si="0"/>
        <v>Cabling_Connectors</v>
      </c>
    </row>
    <row r="32" spans="1:10" s="130" customFormat="1" x14ac:dyDescent="0.25">
      <c r="A32" s="93" t="s">
        <v>47</v>
      </c>
      <c r="B32" s="132" t="s">
        <v>80</v>
      </c>
      <c r="C32" s="115" t="str">
        <f>_xlfn.XLOOKUP(B32,Lists!E:E,Lists!F:F,"")</f>
        <v>Software</v>
      </c>
      <c r="D32" s="94" t="s">
        <v>97</v>
      </c>
      <c r="E32" s="94"/>
      <c r="F32" s="93" t="s">
        <v>234</v>
      </c>
      <c r="G32" s="95">
        <v>2</v>
      </c>
      <c r="H32" s="96"/>
      <c r="J32" s="124" t="str">
        <f t="shared" si="0"/>
        <v>Software</v>
      </c>
    </row>
    <row r="33" spans="1:10" x14ac:dyDescent="0.25">
      <c r="A33" s="93" t="s">
        <v>47</v>
      </c>
      <c r="B33" s="132" t="s">
        <v>64</v>
      </c>
      <c r="C33" s="115" t="str">
        <f>_xlfn.XLOOKUP(B33,Lists!E:E,Lists!F:F,"")</f>
        <v>Cabling/Connectors</v>
      </c>
      <c r="D33" s="94" t="s">
        <v>97</v>
      </c>
      <c r="E33" s="94"/>
      <c r="F33" s="93" t="s">
        <v>235</v>
      </c>
      <c r="G33" s="95">
        <v>16</v>
      </c>
      <c r="H33" s="96"/>
      <c r="J33" s="124" t="str">
        <f t="shared" si="0"/>
        <v>Cabling_Connectors</v>
      </c>
    </row>
    <row r="34" spans="1:10" x14ac:dyDescent="0.25">
      <c r="A34" s="93" t="s">
        <v>47</v>
      </c>
      <c r="B34" s="132" t="s">
        <v>64</v>
      </c>
      <c r="C34" s="115" t="str">
        <f>_xlfn.XLOOKUP(B34,Lists!E:E,Lists!F:F,"")</f>
        <v>Cabling/Connectors</v>
      </c>
      <c r="D34" s="94" t="s">
        <v>97</v>
      </c>
      <c r="E34" s="94"/>
      <c r="F34" s="93" t="s">
        <v>236</v>
      </c>
      <c r="G34" s="95">
        <v>2</v>
      </c>
      <c r="H34" s="96"/>
      <c r="J34" s="124" t="str">
        <f t="shared" si="0"/>
        <v>Cabling_Connectors</v>
      </c>
    </row>
    <row r="35" spans="1:10" x14ac:dyDescent="0.25">
      <c r="A35" s="93" t="s">
        <v>47</v>
      </c>
      <c r="B35" s="132" t="s">
        <v>64</v>
      </c>
      <c r="C35" s="115" t="str">
        <f>_xlfn.XLOOKUP(B35,Lists!E:E,Lists!F:F,"")</f>
        <v>Cabling/Connectors</v>
      </c>
      <c r="D35" s="94" t="s">
        <v>97</v>
      </c>
      <c r="E35" s="94"/>
      <c r="F35" s="93" t="s">
        <v>237</v>
      </c>
      <c r="G35" s="95">
        <v>8</v>
      </c>
      <c r="H35" s="96"/>
      <c r="J35" s="124" t="str">
        <f t="shared" si="0"/>
        <v>Cabling_Connectors</v>
      </c>
    </row>
    <row r="36" spans="1:10" x14ac:dyDescent="0.25">
      <c r="A36" s="93" t="s">
        <v>47</v>
      </c>
      <c r="B36" s="132" t="s">
        <v>55</v>
      </c>
      <c r="C36" s="115" t="str">
        <f>_xlfn.XLOOKUP(B36,Lists!E:E,Lists!F:F,"")</f>
        <v>Cabling/Connectors</v>
      </c>
      <c r="D36" s="94" t="s">
        <v>97</v>
      </c>
      <c r="E36" s="94"/>
      <c r="F36" s="93" t="s">
        <v>238</v>
      </c>
      <c r="G36" s="95">
        <v>8</v>
      </c>
      <c r="H36" s="96"/>
      <c r="J36" s="124" t="str">
        <f t="shared" si="0"/>
        <v>Cabling_Connectors</v>
      </c>
    </row>
    <row r="37" spans="1:10" x14ac:dyDescent="0.25">
      <c r="A37" s="93" t="s">
        <v>47</v>
      </c>
      <c r="B37" s="132" t="s">
        <v>55</v>
      </c>
      <c r="C37" s="115" t="str">
        <f>_xlfn.XLOOKUP(B37,Lists!E:E,Lists!F:F,"")</f>
        <v>Cabling/Connectors</v>
      </c>
      <c r="D37" s="94" t="s">
        <v>97</v>
      </c>
      <c r="E37" s="94"/>
      <c r="F37" s="93" t="s">
        <v>239</v>
      </c>
      <c r="G37" s="95">
        <v>2</v>
      </c>
      <c r="H37" s="96"/>
      <c r="J37" s="124" t="str">
        <f t="shared" si="0"/>
        <v>Cabling_Connectors</v>
      </c>
    </row>
    <row r="38" spans="1:10" s="130" customFormat="1" ht="30" x14ac:dyDescent="0.25">
      <c r="A38" s="93" t="s">
        <v>47</v>
      </c>
      <c r="B38" s="132" t="s">
        <v>55</v>
      </c>
      <c r="C38" s="115" t="str">
        <f>_xlfn.XLOOKUP(B38,Lists!E:E,Lists!F:F,"")</f>
        <v>Cabling/Connectors</v>
      </c>
      <c r="D38" s="94" t="s">
        <v>97</v>
      </c>
      <c r="E38" s="94"/>
      <c r="F38" s="93" t="s">
        <v>240</v>
      </c>
      <c r="G38" s="95">
        <v>2</v>
      </c>
      <c r="H38" s="96"/>
      <c r="J38" s="124" t="str">
        <f t="shared" si="0"/>
        <v>Cabling_Connectors</v>
      </c>
    </row>
    <row r="39" spans="1:10" x14ac:dyDescent="0.25">
      <c r="A39" s="93" t="s">
        <v>47</v>
      </c>
      <c r="B39" s="132" t="s">
        <v>66</v>
      </c>
      <c r="C39" s="115" t="str">
        <f>_xlfn.XLOOKUP(B39,Lists!E:E,Lists!F:F,"")</f>
        <v>Module</v>
      </c>
      <c r="D39" s="94" t="s">
        <v>97</v>
      </c>
      <c r="E39" s="94"/>
      <c r="F39" s="93" t="s">
        <v>241</v>
      </c>
      <c r="G39" s="95">
        <v>2</v>
      </c>
      <c r="H39" s="96"/>
      <c r="J39" s="124" t="str">
        <f t="shared" si="0"/>
        <v>Module</v>
      </c>
    </row>
    <row r="40" spans="1:10" x14ac:dyDescent="0.25">
      <c r="A40" s="93" t="s">
        <v>47</v>
      </c>
      <c r="B40" s="132" t="s">
        <v>64</v>
      </c>
      <c r="C40" s="115" t="str">
        <f>_xlfn.XLOOKUP(B40,Lists!E:E,Lists!F:F,"")</f>
        <v>Cabling/Connectors</v>
      </c>
      <c r="D40" s="94" t="s">
        <v>97</v>
      </c>
      <c r="E40" s="94"/>
      <c r="F40" s="93" t="s">
        <v>242</v>
      </c>
      <c r="G40" s="95">
        <v>2</v>
      </c>
      <c r="H40" s="96"/>
      <c r="J40" s="124" t="str">
        <f t="shared" si="0"/>
        <v>Cabling_Connectors</v>
      </c>
    </row>
    <row r="41" spans="1:10" ht="30" x14ac:dyDescent="0.25">
      <c r="A41" s="93" t="s">
        <v>47</v>
      </c>
      <c r="B41" s="132" t="s">
        <v>66</v>
      </c>
      <c r="C41" s="115" t="str">
        <f>_xlfn.XLOOKUP(B41,Lists!E:E,Lists!F:F,"")</f>
        <v>Module</v>
      </c>
      <c r="D41" s="94" t="s">
        <v>97</v>
      </c>
      <c r="E41" s="94"/>
      <c r="F41" s="93" t="s">
        <v>243</v>
      </c>
      <c r="G41" s="95">
        <v>2</v>
      </c>
      <c r="H41" s="96"/>
      <c r="J41" s="124" t="str">
        <f t="shared" si="0"/>
        <v>Module</v>
      </c>
    </row>
    <row r="42" spans="1:10" x14ac:dyDescent="0.25">
      <c r="A42" s="93" t="s">
        <v>47</v>
      </c>
      <c r="B42" s="132" t="s">
        <v>66</v>
      </c>
      <c r="C42" s="115" t="str">
        <f>_xlfn.XLOOKUP(B42,Lists!E:E,Lists!F:F,"")</f>
        <v>Module</v>
      </c>
      <c r="D42" s="94" t="s">
        <v>97</v>
      </c>
      <c r="E42" s="94"/>
      <c r="F42" s="93" t="s">
        <v>244</v>
      </c>
      <c r="G42" s="95">
        <v>6</v>
      </c>
      <c r="H42" s="96"/>
      <c r="J42" s="124" t="str">
        <f t="shared" si="0"/>
        <v>Module</v>
      </c>
    </row>
    <row r="43" spans="1:10" ht="30" x14ac:dyDescent="0.25">
      <c r="A43" s="93" t="s">
        <v>47</v>
      </c>
      <c r="B43" s="132" t="s">
        <v>66</v>
      </c>
      <c r="C43" s="115" t="str">
        <f>_xlfn.XLOOKUP(B43,Lists!E:E,Lists!F:F,"")</f>
        <v>Module</v>
      </c>
      <c r="D43" s="94" t="s">
        <v>97</v>
      </c>
      <c r="E43" s="94"/>
      <c r="F43" s="93" t="s">
        <v>245</v>
      </c>
      <c r="G43" s="95">
        <v>2</v>
      </c>
      <c r="H43" s="96"/>
      <c r="J43" s="124" t="str">
        <f t="shared" si="0"/>
        <v>Module</v>
      </c>
    </row>
    <row r="44" spans="1:10" x14ac:dyDescent="0.25">
      <c r="A44" s="93" t="s">
        <v>47</v>
      </c>
      <c r="B44" s="132" t="s">
        <v>66</v>
      </c>
      <c r="C44" s="115" t="str">
        <f>_xlfn.XLOOKUP(B44,Lists!E:E,Lists!F:F,"")</f>
        <v>Module</v>
      </c>
      <c r="D44" s="94" t="s">
        <v>97</v>
      </c>
      <c r="E44" s="94"/>
      <c r="F44" s="93" t="s">
        <v>246</v>
      </c>
      <c r="G44" s="95">
        <v>2</v>
      </c>
      <c r="H44" s="96"/>
      <c r="J44" s="124" t="str">
        <f t="shared" si="0"/>
        <v>Module</v>
      </c>
    </row>
    <row r="45" spans="1:10" x14ac:dyDescent="0.25">
      <c r="A45" s="93" t="s">
        <v>47</v>
      </c>
      <c r="B45" s="132" t="s">
        <v>85</v>
      </c>
      <c r="C45" s="115" t="str">
        <f>_xlfn.XLOOKUP(B45,Lists!E:E,Lists!F:F,"")</f>
        <v>Data Distribution</v>
      </c>
      <c r="D45" s="94" t="s">
        <v>97</v>
      </c>
      <c r="E45" s="94"/>
      <c r="F45" s="93" t="s">
        <v>247</v>
      </c>
      <c r="G45" s="95">
        <v>2</v>
      </c>
      <c r="H45" s="96"/>
      <c r="J45" s="124" t="str">
        <f t="shared" si="0"/>
        <v>Data_Distribution</v>
      </c>
    </row>
    <row r="46" spans="1:10" ht="30" x14ac:dyDescent="0.25">
      <c r="A46" s="93" t="s">
        <v>47</v>
      </c>
      <c r="B46" s="132" t="s">
        <v>64</v>
      </c>
      <c r="C46" s="115" t="str">
        <f>_xlfn.XLOOKUP(B46,Lists!E:E,Lists!F:F,"")</f>
        <v>Cabling/Connectors</v>
      </c>
      <c r="D46" s="94" t="s">
        <v>97</v>
      </c>
      <c r="E46" s="94"/>
      <c r="F46" s="93" t="s">
        <v>248</v>
      </c>
      <c r="G46" s="95">
        <v>2</v>
      </c>
      <c r="H46" s="96"/>
      <c r="J46" s="124" t="str">
        <f t="shared" si="0"/>
        <v>Cabling_Connectors</v>
      </c>
    </row>
    <row r="47" spans="1:10" x14ac:dyDescent="0.25">
      <c r="A47" s="93" t="s">
        <v>47</v>
      </c>
      <c r="B47" s="132" t="s">
        <v>60</v>
      </c>
      <c r="C47" s="115" t="str">
        <f>_xlfn.XLOOKUP(B47,Lists!E:E,Lists!F:F,"")</f>
        <v>License</v>
      </c>
      <c r="D47" s="94" t="s">
        <v>97</v>
      </c>
      <c r="E47" s="94"/>
      <c r="F47" s="93" t="s">
        <v>249</v>
      </c>
      <c r="G47" s="95">
        <v>2</v>
      </c>
      <c r="H47" s="96"/>
      <c r="J47" s="124" t="str">
        <f t="shared" si="0"/>
        <v>License</v>
      </c>
    </row>
    <row r="48" spans="1:10" s="130" customFormat="1" x14ac:dyDescent="0.25">
      <c r="A48" s="93" t="s">
        <v>47</v>
      </c>
      <c r="B48" s="132" t="s">
        <v>66</v>
      </c>
      <c r="C48" s="115" t="str">
        <f>_xlfn.XLOOKUP(B48,Lists!E:E,Lists!F:F,"")</f>
        <v>Module</v>
      </c>
      <c r="D48" s="94" t="s">
        <v>97</v>
      </c>
      <c r="E48" s="94"/>
      <c r="F48" s="93" t="s">
        <v>250</v>
      </c>
      <c r="G48" s="95">
        <v>4</v>
      </c>
      <c r="H48" s="96"/>
      <c r="J48" s="124" t="str">
        <f t="shared" si="0"/>
        <v>Module</v>
      </c>
    </row>
    <row r="49" spans="1:10" x14ac:dyDescent="0.25">
      <c r="A49" s="93" t="s">
        <v>47</v>
      </c>
      <c r="B49" s="132" t="s">
        <v>66</v>
      </c>
      <c r="C49" s="115" t="str">
        <f>_xlfn.XLOOKUP(B49,Lists!E:E,Lists!F:F,"")</f>
        <v>Module</v>
      </c>
      <c r="D49" s="94" t="s">
        <v>97</v>
      </c>
      <c r="E49" s="94"/>
      <c r="F49" s="93" t="s">
        <v>251</v>
      </c>
      <c r="G49" s="95">
        <v>2</v>
      </c>
      <c r="H49" s="96"/>
      <c r="J49" s="124" t="str">
        <f t="shared" si="0"/>
        <v>Module</v>
      </c>
    </row>
    <row r="50" spans="1:10" x14ac:dyDescent="0.25">
      <c r="A50" s="93" t="s">
        <v>47</v>
      </c>
      <c r="B50" s="132" t="s">
        <v>66</v>
      </c>
      <c r="C50" s="115" t="str">
        <f>_xlfn.XLOOKUP(B50,Lists!E:E,Lists!F:F,"")</f>
        <v>Module</v>
      </c>
      <c r="D50" s="94" t="s">
        <v>97</v>
      </c>
      <c r="E50" s="94"/>
      <c r="F50" s="93" t="s">
        <v>254</v>
      </c>
      <c r="G50" s="95">
        <v>104</v>
      </c>
      <c r="H50" s="96"/>
      <c r="J50" s="124" t="str">
        <f t="shared" si="0"/>
        <v>Module</v>
      </c>
    </row>
    <row r="51" spans="1:10" x14ac:dyDescent="0.25">
      <c r="A51" s="93" t="s">
        <v>47</v>
      </c>
      <c r="B51" s="132" t="s">
        <v>66</v>
      </c>
      <c r="C51" s="115" t="str">
        <f>_xlfn.XLOOKUP(B51,Lists!E:E,Lists!F:F,"")</f>
        <v>Module</v>
      </c>
      <c r="D51" s="94" t="s">
        <v>97</v>
      </c>
      <c r="E51" s="94"/>
      <c r="F51" s="93" t="s">
        <v>252</v>
      </c>
      <c r="G51" s="95">
        <v>104</v>
      </c>
      <c r="H51" s="96"/>
      <c r="J51" s="124" t="str">
        <f t="shared" si="0"/>
        <v>Module</v>
      </c>
    </row>
    <row r="52" spans="1:10" x14ac:dyDescent="0.25">
      <c r="A52" s="93" t="s">
        <v>47</v>
      </c>
      <c r="B52" s="132" t="s">
        <v>66</v>
      </c>
      <c r="C52" s="115" t="str">
        <f>_xlfn.XLOOKUP(B52,Lists!E:E,Lists!F:F,"")</f>
        <v>Module</v>
      </c>
      <c r="D52" s="94" t="s">
        <v>97</v>
      </c>
      <c r="E52" s="94"/>
      <c r="F52" s="93" t="s">
        <v>253</v>
      </c>
      <c r="G52" s="95">
        <v>285</v>
      </c>
      <c r="H52" s="96"/>
      <c r="J52" s="124" t="str">
        <f t="shared" si="0"/>
        <v>Module</v>
      </c>
    </row>
    <row r="53" spans="1:10" x14ac:dyDescent="0.25">
      <c r="A53" s="93"/>
      <c r="B53" s="132"/>
      <c r="C53" s="115">
        <f>_xlfn.XLOOKUP(B53,Lists!E:E,Lists!F:F,"")</f>
        <v>0</v>
      </c>
      <c r="D53" s="94"/>
      <c r="E53" s="94"/>
      <c r="F53" s="93"/>
      <c r="G53" s="95"/>
      <c r="H53" s="96"/>
      <c r="J53" s="124" t="str">
        <f t="shared" si="0"/>
        <v>0</v>
      </c>
    </row>
    <row r="54" spans="1:10" s="130" customFormat="1" x14ac:dyDescent="0.25">
      <c r="A54" s="93"/>
      <c r="B54" s="132"/>
      <c r="C54" s="115">
        <f>_xlfn.XLOOKUP(B54,Lists!E:E,Lists!F:F,"")</f>
        <v>0</v>
      </c>
      <c r="D54" s="94"/>
      <c r="E54" s="94"/>
      <c r="F54" s="93"/>
      <c r="G54" s="95"/>
      <c r="H54" s="96"/>
      <c r="J54" s="124" t="str">
        <f t="shared" si="0"/>
        <v>0</v>
      </c>
    </row>
    <row r="55" spans="1:10" s="130" customFormat="1" x14ac:dyDescent="0.25">
      <c r="A55" s="93"/>
      <c r="B55" s="132"/>
      <c r="C55" s="115">
        <f>_xlfn.XLOOKUP(B55,Lists!E:E,Lists!F:F,"")</f>
        <v>0</v>
      </c>
      <c r="D55" s="94"/>
      <c r="E55" s="94"/>
      <c r="F55" s="93"/>
      <c r="G55" s="95"/>
      <c r="H55" s="96"/>
      <c r="J55" s="124" t="str">
        <f t="shared" si="0"/>
        <v>0</v>
      </c>
    </row>
    <row r="56" spans="1:10" x14ac:dyDescent="0.25">
      <c r="A56" s="93"/>
      <c r="B56" s="132"/>
      <c r="C56" s="115">
        <f>_xlfn.XLOOKUP(B56,Lists!E:E,Lists!F:F,"")</f>
        <v>0</v>
      </c>
      <c r="D56" s="94"/>
      <c r="E56" s="94"/>
      <c r="F56" s="93"/>
      <c r="G56" s="95"/>
      <c r="H56" s="96"/>
      <c r="J56" s="124" t="str">
        <f t="shared" si="0"/>
        <v>0</v>
      </c>
    </row>
    <row r="57" spans="1:10" x14ac:dyDescent="0.25">
      <c r="A57" s="93"/>
      <c r="B57" s="132"/>
      <c r="C57" s="115">
        <f>_xlfn.XLOOKUP(B57,Lists!E:E,Lists!F:F,"")</f>
        <v>0</v>
      </c>
      <c r="D57" s="94"/>
      <c r="E57" s="94"/>
      <c r="F57" s="93"/>
      <c r="G57" s="95"/>
      <c r="H57" s="96"/>
      <c r="J57" s="124" t="str">
        <f t="shared" si="0"/>
        <v>0</v>
      </c>
    </row>
    <row r="58" spans="1:10" x14ac:dyDescent="0.25">
      <c r="A58" s="93"/>
      <c r="B58" s="132"/>
      <c r="C58" s="115">
        <f>_xlfn.XLOOKUP(B58,Lists!E:E,Lists!F:F,"")</f>
        <v>0</v>
      </c>
      <c r="D58" s="94"/>
      <c r="E58" s="94"/>
      <c r="F58" s="93"/>
      <c r="G58" s="95"/>
      <c r="H58" s="96"/>
      <c r="J58" s="124" t="str">
        <f t="shared" si="0"/>
        <v>0</v>
      </c>
    </row>
    <row r="59" spans="1:10" x14ac:dyDescent="0.25">
      <c r="A59" s="93"/>
      <c r="B59" s="132"/>
      <c r="C59" s="115">
        <f>_xlfn.XLOOKUP(B59,Lists!E:E,Lists!F:F,"")</f>
        <v>0</v>
      </c>
      <c r="D59" s="94"/>
      <c r="E59" s="94"/>
      <c r="F59" s="93"/>
      <c r="G59" s="95"/>
      <c r="H59" s="96"/>
      <c r="J59" s="124" t="str">
        <f t="shared" si="0"/>
        <v>0</v>
      </c>
    </row>
    <row r="60" spans="1:10" x14ac:dyDescent="0.25">
      <c r="A60" s="93"/>
      <c r="B60" s="132"/>
      <c r="C60" s="115">
        <f>_xlfn.XLOOKUP(B60,Lists!E:E,Lists!F:F,"")</f>
        <v>0</v>
      </c>
      <c r="D60" s="94"/>
      <c r="E60" s="94"/>
      <c r="F60" s="93"/>
      <c r="G60" s="95"/>
      <c r="H60" s="96"/>
      <c r="J60" s="124" t="str">
        <f t="shared" si="0"/>
        <v>0</v>
      </c>
    </row>
    <row r="61" spans="1:10" x14ac:dyDescent="0.25">
      <c r="A61" s="93"/>
      <c r="B61" s="132"/>
      <c r="C61" s="115">
        <f>_xlfn.XLOOKUP(B61,Lists!E:E,Lists!F:F,"")</f>
        <v>0</v>
      </c>
      <c r="D61" s="94"/>
      <c r="E61" s="94"/>
      <c r="F61" s="93"/>
      <c r="G61" s="95"/>
      <c r="H61" s="96"/>
      <c r="J61" s="124" t="str">
        <f t="shared" si="0"/>
        <v>0</v>
      </c>
    </row>
    <row r="62" spans="1:10" x14ac:dyDescent="0.25">
      <c r="A62" s="93"/>
      <c r="B62" s="132"/>
      <c r="C62" s="115">
        <f>_xlfn.XLOOKUP(B62,Lists!E:E,Lists!F:F,"")</f>
        <v>0</v>
      </c>
      <c r="D62" s="94"/>
      <c r="E62" s="94"/>
      <c r="F62" s="93"/>
      <c r="G62" s="95"/>
      <c r="H62" s="96"/>
      <c r="J62" s="124" t="str">
        <f t="shared" si="0"/>
        <v>0</v>
      </c>
    </row>
    <row r="63" spans="1:10" x14ac:dyDescent="0.25">
      <c r="A63" s="93"/>
      <c r="B63" s="132"/>
      <c r="C63" s="115">
        <f>_xlfn.XLOOKUP(B63,Lists!E:E,Lists!F:F,"")</f>
        <v>0</v>
      </c>
      <c r="D63" s="94"/>
      <c r="E63" s="94"/>
      <c r="F63" s="93"/>
      <c r="G63" s="95"/>
      <c r="H63" s="96"/>
      <c r="J63" s="124" t="str">
        <f t="shared" si="0"/>
        <v>0</v>
      </c>
    </row>
    <row r="64" spans="1:10" x14ac:dyDescent="0.25">
      <c r="A64" s="93"/>
      <c r="B64" s="132"/>
      <c r="C64" s="115">
        <f>_xlfn.XLOOKUP(B64,Lists!E:E,Lists!F:F,"")</f>
        <v>0</v>
      </c>
      <c r="D64" s="94"/>
      <c r="E64" s="94"/>
      <c r="F64" s="93"/>
      <c r="G64" s="95"/>
      <c r="H64" s="96"/>
      <c r="J64" s="124" t="str">
        <f t="shared" si="0"/>
        <v>0</v>
      </c>
    </row>
  </sheetData>
  <sheetProtection selectLockedCells="1"/>
  <dataConsolidate/>
  <pageMargins left="0.7" right="0.7" top="0.75" bottom="0.75" header="0.3" footer="0.3"/>
  <pageSetup scale="64"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A12A2A61-B28C-40BB-9F07-DBF8BC860714}">
          <x14:formula1>
            <xm:f>Lists!$D$2:$D$81</xm:f>
          </x14:formula1>
          <xm:sqref>D20:D64</xm:sqref>
        </x14:dataValidation>
        <x14:dataValidation type="list" allowBlank="1" showInputMessage="1" showErrorMessage="1" xr:uid="{003AD036-2EE8-4B0F-B7E4-9264CEEA5038}">
          <x14:formula1>
            <xm:f>Lists!$A$2:$A$3</xm:f>
          </x14:formula1>
          <xm:sqref>A20:A64</xm:sqref>
        </x14:dataValidation>
        <x14:dataValidation type="list" allowBlank="1" showInputMessage="1" showErrorMessage="1" xr:uid="{77B2FEBE-3F55-4401-8BF4-F0856C814B55}">
          <x14:formula1>
            <xm:f>Lists!$E$1:$E$22</xm:f>
          </x14:formula1>
          <xm:sqref>B20:C64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F9048-25A9-411D-8BF0-D93BC9BD7471}">
  <sheetPr>
    <pageSetUpPr fitToPage="1"/>
  </sheetPr>
  <dimension ref="A1:U69"/>
  <sheetViews>
    <sheetView showGridLines="0" tabSelected="1" zoomScale="80" zoomScaleNormal="80" zoomScalePageLayoutView="80" workbookViewId="0">
      <selection activeCell="A20" sqref="A20"/>
    </sheetView>
  </sheetViews>
  <sheetFormatPr defaultRowHeight="15" x14ac:dyDescent="0.25"/>
  <cols>
    <col min="1" max="1" width="18.7109375" style="80" customWidth="1"/>
    <col min="2" max="2" width="47.85546875" style="80" hidden="1" customWidth="1"/>
    <col min="3" max="3" width="22.7109375" style="80" hidden="1" customWidth="1"/>
    <col min="4" max="4" width="20.85546875" style="80" customWidth="1"/>
    <col min="5" max="5" width="11.7109375" style="80" bestFit="1" customWidth="1"/>
    <col min="6" max="6" width="69.42578125" style="80" bestFit="1" customWidth="1"/>
    <col min="7" max="7" width="8.85546875" style="88" bestFit="1" customWidth="1"/>
    <col min="8" max="8" width="6.5703125" style="58" bestFit="1" customWidth="1"/>
    <col min="9" max="9" width="49.28515625" style="58" bestFit="1" customWidth="1"/>
    <col min="10" max="10" width="28.42578125" style="58" bestFit="1" customWidth="1"/>
    <col min="11" max="11" width="8.85546875" style="91" bestFit="1" customWidth="1"/>
    <col min="12" max="12" width="14.42578125" style="84" bestFit="1" customWidth="1"/>
    <col min="13" max="13" width="9.28515625" style="85" bestFit="1" customWidth="1"/>
    <col min="14" max="14" width="14.85546875" style="74" bestFit="1" customWidth="1"/>
    <col min="15" max="15" width="16.42578125" style="84" bestFit="1" customWidth="1"/>
    <col min="16" max="16" width="14.5703125" style="58" bestFit="1" customWidth="1"/>
    <col min="17" max="17" width="15.85546875" style="58" bestFit="1" customWidth="1"/>
    <col min="18" max="18" width="15.140625" style="58" bestFit="1" customWidth="1"/>
    <col min="19" max="19" width="0" style="111" hidden="1" customWidth="1"/>
    <col min="20" max="20" width="8" style="111" hidden="1" customWidth="1"/>
    <col min="21" max="21" width="0" style="111" hidden="1" customWidth="1"/>
    <col min="22" max="16384" width="9.140625" style="58"/>
  </cols>
  <sheetData>
    <row r="1" spans="1:21" ht="25.5" x14ac:dyDescent="0.25">
      <c r="B1" s="179"/>
      <c r="C1" s="179"/>
      <c r="D1" s="192" t="s">
        <v>257</v>
      </c>
      <c r="E1" s="192"/>
      <c r="F1" s="192"/>
      <c r="G1" s="192"/>
      <c r="H1" s="192"/>
      <c r="I1" s="192"/>
      <c r="J1" s="192"/>
      <c r="K1" s="192"/>
      <c r="L1" s="192"/>
      <c r="M1" s="192"/>
      <c r="N1" s="192"/>
      <c r="O1" s="181"/>
      <c r="P1" s="180"/>
      <c r="Q1" s="180"/>
      <c r="R1" s="180"/>
    </row>
    <row r="2" spans="1:21" ht="26.45" customHeight="1" x14ac:dyDescent="0.25">
      <c r="B2" s="179"/>
      <c r="C2" s="179"/>
      <c r="D2" s="193" t="s">
        <v>256</v>
      </c>
      <c r="E2" s="193"/>
      <c r="F2" s="193"/>
      <c r="G2" s="193"/>
      <c r="H2" s="193"/>
      <c r="I2" s="193"/>
      <c r="J2" s="193"/>
      <c r="K2" s="193"/>
      <c r="L2" s="193"/>
      <c r="M2" s="193"/>
      <c r="N2" s="193"/>
      <c r="O2" s="182"/>
      <c r="P2" s="183"/>
      <c r="Q2" s="183"/>
      <c r="R2" s="183"/>
      <c r="S2" s="110"/>
    </row>
    <row r="3" spans="1:21" ht="15" customHeight="1" x14ac:dyDescent="0.25">
      <c r="A3" s="109" t="s">
        <v>199</v>
      </c>
      <c r="B3" s="59"/>
      <c r="C3" s="60"/>
      <c r="D3" s="142" t="s">
        <v>255</v>
      </c>
      <c r="E3" s="60"/>
      <c r="F3" s="60"/>
      <c r="G3" s="61"/>
      <c r="H3" s="88"/>
      <c r="J3" s="62"/>
      <c r="K3" s="63"/>
      <c r="L3" s="90"/>
      <c r="M3" s="64"/>
      <c r="N3" s="64"/>
      <c r="O3" s="4"/>
      <c r="P3" s="163" t="s">
        <v>218</v>
      </c>
      <c r="Q3" s="163"/>
      <c r="R3" s="163"/>
    </row>
    <row r="4" spans="1:21" x14ac:dyDescent="0.25">
      <c r="A4" s="109" t="s">
        <v>18</v>
      </c>
      <c r="B4" s="59"/>
      <c r="C4" s="60"/>
      <c r="D4" s="142">
        <v>126530</v>
      </c>
      <c r="E4" s="60"/>
      <c r="F4" s="60"/>
      <c r="G4" s="61"/>
      <c r="H4" s="88"/>
      <c r="J4" s="62"/>
      <c r="K4" s="63"/>
      <c r="L4" s="90"/>
      <c r="M4" s="64"/>
      <c r="N4" s="64"/>
      <c r="O4" s="4"/>
      <c r="P4" s="163"/>
      <c r="Q4" s="163"/>
      <c r="R4" s="163"/>
    </row>
    <row r="5" spans="1:21" x14ac:dyDescent="0.25">
      <c r="A5" s="109" t="s">
        <v>19</v>
      </c>
      <c r="B5" s="59"/>
      <c r="C5" s="60"/>
      <c r="D5" s="142">
        <v>260000017</v>
      </c>
      <c r="E5" s="60"/>
      <c r="F5" s="60"/>
      <c r="G5" s="61"/>
      <c r="H5" s="88"/>
      <c r="J5" s="62"/>
      <c r="K5" s="63"/>
      <c r="L5" s="90"/>
      <c r="M5" s="64"/>
      <c r="N5" s="64"/>
      <c r="O5" s="4"/>
      <c r="P5" s="163"/>
      <c r="Q5" s="163"/>
      <c r="R5" s="163"/>
    </row>
    <row r="6" spans="1:21" ht="15" customHeight="1" x14ac:dyDescent="0.25">
      <c r="A6" s="109" t="s">
        <v>20</v>
      </c>
      <c r="B6" s="54"/>
      <c r="C6" s="55"/>
      <c r="D6" s="55"/>
      <c r="E6" s="55"/>
      <c r="F6" s="55"/>
      <c r="G6" s="56"/>
      <c r="H6" s="88"/>
      <c r="I6" s="184"/>
      <c r="J6" s="185"/>
      <c r="K6" s="185"/>
      <c r="L6" s="186"/>
      <c r="M6" s="64"/>
      <c r="N6" s="64"/>
      <c r="O6" s="4"/>
      <c r="P6" s="163"/>
      <c r="Q6" s="163"/>
      <c r="R6" s="163"/>
    </row>
    <row r="7" spans="1:21" x14ac:dyDescent="0.25">
      <c r="A7" s="109" t="s">
        <v>21</v>
      </c>
      <c r="B7" s="41"/>
      <c r="C7" s="45"/>
      <c r="D7" s="45"/>
      <c r="E7" s="45"/>
      <c r="F7" s="45"/>
      <c r="G7" s="40"/>
      <c r="H7" s="88"/>
      <c r="I7" s="187"/>
      <c r="J7" s="190"/>
      <c r="K7" s="190"/>
      <c r="L7" s="191"/>
      <c r="M7" s="64"/>
      <c r="N7" s="65"/>
      <c r="O7" s="4"/>
      <c r="P7" s="163"/>
      <c r="Q7" s="163"/>
      <c r="R7" s="163"/>
    </row>
    <row r="8" spans="1:21" x14ac:dyDescent="0.25">
      <c r="A8" s="109" t="s">
        <v>22</v>
      </c>
      <c r="B8" s="39"/>
      <c r="C8" s="45"/>
      <c r="D8" s="45"/>
      <c r="E8" s="45"/>
      <c r="F8" s="45"/>
      <c r="G8" s="40"/>
      <c r="H8" s="88"/>
      <c r="I8" s="187"/>
      <c r="J8" s="190"/>
      <c r="K8" s="190"/>
      <c r="L8" s="191"/>
      <c r="M8" s="64"/>
      <c r="N8" s="64"/>
      <c r="O8" s="4"/>
      <c r="P8" s="163"/>
      <c r="Q8" s="163"/>
      <c r="R8" s="163"/>
    </row>
    <row r="9" spans="1:21" x14ac:dyDescent="0.25">
      <c r="A9" s="109" t="s">
        <v>23</v>
      </c>
      <c r="B9" s="42"/>
      <c r="C9" s="45"/>
      <c r="D9" s="45"/>
      <c r="E9" s="45"/>
      <c r="F9" s="45"/>
      <c r="G9" s="40"/>
      <c r="H9" s="88"/>
      <c r="I9" s="187"/>
      <c r="J9" s="190"/>
      <c r="K9" s="190"/>
      <c r="L9" s="191"/>
      <c r="M9" s="64"/>
      <c r="N9" s="66"/>
      <c r="O9" s="4"/>
      <c r="P9" s="163"/>
      <c r="Q9" s="163"/>
      <c r="R9" s="163"/>
    </row>
    <row r="10" spans="1:21" ht="15" customHeight="1" x14ac:dyDescent="0.25">
      <c r="A10" s="109" t="s">
        <v>24</v>
      </c>
      <c r="B10" s="39"/>
      <c r="C10" s="45"/>
      <c r="D10" s="45"/>
      <c r="E10" s="45"/>
      <c r="F10" s="45"/>
      <c r="G10" s="40"/>
      <c r="H10" s="88"/>
      <c r="I10" s="187"/>
      <c r="J10" s="190"/>
      <c r="K10" s="190"/>
      <c r="L10" s="191"/>
      <c r="M10" s="64"/>
      <c r="N10" s="64"/>
      <c r="O10" s="4"/>
      <c r="P10" s="163"/>
      <c r="Q10" s="163"/>
      <c r="R10" s="163"/>
    </row>
    <row r="11" spans="1:21" ht="18.75" x14ac:dyDescent="0.25">
      <c r="A11" s="67"/>
      <c r="B11" s="67"/>
      <c r="C11" s="67"/>
      <c r="D11" s="67"/>
      <c r="E11" s="67"/>
      <c r="F11" s="67"/>
      <c r="I11" s="188"/>
      <c r="J11" s="68"/>
      <c r="K11" s="68"/>
      <c r="L11" s="68"/>
      <c r="M11" s="69"/>
      <c r="N11" s="68"/>
      <c r="O11" s="70"/>
      <c r="P11" s="163"/>
      <c r="Q11" s="163"/>
      <c r="R11" s="163"/>
      <c r="S11" s="110"/>
    </row>
    <row r="12" spans="1:21" ht="19.5" customHeight="1" x14ac:dyDescent="0.25">
      <c r="A12" s="174" t="s">
        <v>25</v>
      </c>
      <c r="B12" s="174"/>
      <c r="C12" s="174"/>
      <c r="D12" s="174"/>
      <c r="E12" s="174"/>
      <c r="F12" s="174"/>
      <c r="G12" s="89"/>
      <c r="I12" s="189"/>
      <c r="J12" s="98"/>
      <c r="K12" s="98"/>
      <c r="L12" s="98"/>
      <c r="M12" s="98"/>
      <c r="N12" s="98"/>
      <c r="O12" s="71"/>
      <c r="P12" s="86"/>
      <c r="Q12" s="86"/>
      <c r="R12" s="4"/>
      <c r="S12" s="110"/>
    </row>
    <row r="13" spans="1:21" s="108" customFormat="1" ht="15" customHeight="1" x14ac:dyDescent="0.25">
      <c r="A13" s="178" t="s">
        <v>177</v>
      </c>
      <c r="B13" s="178"/>
      <c r="C13" s="178"/>
      <c r="D13" s="178"/>
      <c r="E13" s="178"/>
      <c r="F13" s="178"/>
      <c r="G13" s="178"/>
      <c r="H13" s="178"/>
      <c r="I13" s="178"/>
      <c r="J13" s="178"/>
      <c r="K13" s="178"/>
      <c r="L13" s="178"/>
      <c r="M13" s="178"/>
      <c r="N13" s="106"/>
      <c r="O13" s="106"/>
      <c r="P13" s="107"/>
      <c r="Q13" s="107"/>
      <c r="R13" s="107"/>
      <c r="S13" s="112"/>
      <c r="T13" s="113"/>
      <c r="U13" s="113"/>
    </row>
    <row r="14" spans="1:21" s="108" customFormat="1" ht="15" customHeight="1" x14ac:dyDescent="0.25">
      <c r="A14" s="178" t="s">
        <v>180</v>
      </c>
      <c r="B14" s="178"/>
      <c r="C14" s="178"/>
      <c r="D14" s="178"/>
      <c r="E14" s="178"/>
      <c r="F14" s="178"/>
      <c r="G14" s="178"/>
      <c r="H14" s="178"/>
      <c r="I14" s="178"/>
      <c r="J14" s="178"/>
      <c r="K14" s="178"/>
      <c r="L14" s="178"/>
      <c r="M14" s="178"/>
      <c r="N14" s="106"/>
      <c r="O14" s="106"/>
      <c r="S14" s="113"/>
      <c r="T14" s="113"/>
      <c r="U14" s="113"/>
    </row>
    <row r="15" spans="1:21" s="108" customFormat="1" ht="30" customHeight="1" x14ac:dyDescent="0.25">
      <c r="A15" s="178" t="s">
        <v>178</v>
      </c>
      <c r="B15" s="178"/>
      <c r="C15" s="178"/>
      <c r="D15" s="178"/>
      <c r="E15" s="178"/>
      <c r="F15" s="178"/>
      <c r="G15" s="178"/>
      <c r="H15" s="178"/>
      <c r="I15" s="178"/>
      <c r="J15" s="178"/>
      <c r="K15" s="178"/>
      <c r="L15" s="178"/>
      <c r="M15" s="178"/>
      <c r="N15" s="106"/>
      <c r="O15" s="106"/>
      <c r="S15" s="113"/>
      <c r="T15" s="113"/>
      <c r="U15" s="113"/>
    </row>
    <row r="16" spans="1:21" s="108" customFormat="1" ht="15" customHeight="1" x14ac:dyDescent="0.25">
      <c r="A16" s="178" t="s">
        <v>179</v>
      </c>
      <c r="B16" s="178"/>
      <c r="C16" s="178"/>
      <c r="D16" s="178"/>
      <c r="E16" s="178"/>
      <c r="F16" s="178"/>
      <c r="G16" s="178"/>
      <c r="H16" s="178"/>
      <c r="I16" s="178"/>
      <c r="J16" s="178"/>
      <c r="K16" s="178"/>
      <c r="L16" s="178"/>
      <c r="M16" s="178"/>
      <c r="N16" s="106"/>
      <c r="O16" s="106"/>
      <c r="S16" s="113"/>
      <c r="T16" s="113"/>
      <c r="U16" s="113"/>
    </row>
    <row r="17" spans="1:21" x14ac:dyDescent="0.25">
      <c r="A17" s="58"/>
      <c r="B17" s="72"/>
      <c r="C17" s="73"/>
      <c r="D17" s="73"/>
      <c r="E17" s="73"/>
      <c r="F17" s="73"/>
      <c r="G17" s="73"/>
      <c r="K17" s="88"/>
      <c r="L17" s="58"/>
      <c r="M17" s="58"/>
      <c r="O17" s="75"/>
    </row>
    <row r="18" spans="1:21" ht="21.75" customHeight="1" x14ac:dyDescent="0.25">
      <c r="A18" s="166" t="s">
        <v>200</v>
      </c>
      <c r="B18" s="167"/>
      <c r="C18" s="167"/>
      <c r="D18" s="167"/>
      <c r="E18" s="167"/>
      <c r="F18" s="167"/>
      <c r="G18" s="168"/>
      <c r="H18" s="175" t="s">
        <v>201</v>
      </c>
      <c r="I18" s="176"/>
      <c r="J18" s="176"/>
      <c r="K18" s="176"/>
      <c r="L18" s="176"/>
      <c r="M18" s="177"/>
      <c r="N18" s="171" t="s">
        <v>202</v>
      </c>
      <c r="O18" s="172"/>
      <c r="P18" s="172"/>
      <c r="Q18" s="172"/>
      <c r="R18" s="172"/>
    </row>
    <row r="19" spans="1:21" ht="21" customHeight="1" x14ac:dyDescent="0.25">
      <c r="A19" s="169"/>
      <c r="B19" s="170"/>
      <c r="C19" s="170"/>
      <c r="D19" s="170"/>
      <c r="E19" s="170"/>
      <c r="F19" s="170"/>
      <c r="G19" s="170"/>
      <c r="H19" s="164" t="s">
        <v>203</v>
      </c>
      <c r="I19" s="165"/>
      <c r="J19" s="165"/>
      <c r="K19" s="165"/>
      <c r="L19" s="165"/>
      <c r="M19" s="165"/>
      <c r="N19" s="173"/>
      <c r="O19" s="173"/>
      <c r="P19" s="173"/>
      <c r="Q19" s="173"/>
      <c r="R19" s="173"/>
    </row>
    <row r="20" spans="1:21" s="57" customFormat="1" ht="45" x14ac:dyDescent="0.25">
      <c r="A20" s="76" t="s">
        <v>16</v>
      </c>
      <c r="B20" s="76" t="s">
        <v>188</v>
      </c>
      <c r="C20" s="76" t="s">
        <v>191</v>
      </c>
      <c r="D20" s="76" t="s">
        <v>27</v>
      </c>
      <c r="E20" s="76" t="s">
        <v>171</v>
      </c>
      <c r="F20" s="76" t="s">
        <v>172</v>
      </c>
      <c r="G20" s="76" t="s">
        <v>13</v>
      </c>
      <c r="H20" s="77" t="s">
        <v>27</v>
      </c>
      <c r="I20" s="77" t="s">
        <v>221</v>
      </c>
      <c r="J20" s="77" t="s">
        <v>172</v>
      </c>
      <c r="K20" s="78" t="s">
        <v>13</v>
      </c>
      <c r="L20" s="77" t="s">
        <v>26</v>
      </c>
      <c r="M20" s="77" t="s">
        <v>28</v>
      </c>
      <c r="N20" s="79" t="s">
        <v>195</v>
      </c>
      <c r="O20" s="79" t="s">
        <v>174</v>
      </c>
      <c r="P20" s="76" t="s">
        <v>176</v>
      </c>
      <c r="Q20" s="79" t="s">
        <v>175</v>
      </c>
      <c r="R20" s="79" t="s">
        <v>173</v>
      </c>
      <c r="S20" s="114"/>
      <c r="T20" s="62" t="s">
        <v>217</v>
      </c>
      <c r="U20" s="114"/>
    </row>
    <row r="21" spans="1:21" s="57" customFormat="1" ht="30" x14ac:dyDescent="0.25">
      <c r="A21" s="47" t="str" cm="1">
        <f t="array" ref="A21">IF(INDEX('C2 Equipment List'!A:A, ROW())="","", INDEX('C2 Equipment List'!A:A, ROW()))</f>
        <v>Yes</v>
      </c>
      <c r="B21" s="47" t="str" cm="1">
        <f t="array" ref="B21">IF(INDEX('C2 Equipment List'!B:B, ROW())="","", INDEX('C2 Equipment List'!B:B, ROW()))</f>
        <v>BMIC</v>
      </c>
      <c r="C21" s="133" t="e">
        <f ca="1">_xlfn.XLOOKUP(B21,Lists!E:E,Lists!F:F,"")</f>
        <v>#NAME?</v>
      </c>
      <c r="D21" s="47" t="str" cm="1">
        <f t="array" ref="D21">IF(INDEX('C2 Equipment List'!D:D, ROW())="","", INDEX('C2 Equipment List'!D:D, ROW()))</f>
        <v>Cisco Systems</v>
      </c>
      <c r="E21" s="47" t="str" cm="1">
        <f t="array" ref="E21">IF(INDEX('C2 Equipment List'!E:E, ROW())="","", INDEX('C2 Equipment List'!E:E, ROW()))</f>
        <v/>
      </c>
      <c r="F21" s="143" t="str" cm="1">
        <f t="array" ref="F21">IF(INDEX('C2 Equipment List'!F:F, ROW())="","", INDEX('C2 Equipment List'!F:F, ROW()))</f>
        <v>CON-SSSNT-C9410R9U SOLN SUPP 8X5XNBD Catalyst 9400 Series 10 slot,Sup, 2xC940</v>
      </c>
      <c r="G21" s="134" cm="1">
        <f t="array" ref="G21">IF(INDEX('C2 Equipment List'!G:G, ROW())="","", INDEX('C2 Equipment List'!G:G, ROW()))</f>
        <v>2</v>
      </c>
      <c r="H21" s="137"/>
      <c r="I21" s="137"/>
      <c r="J21" s="138"/>
      <c r="K21" s="139"/>
      <c r="L21" s="140"/>
      <c r="M21" s="141"/>
      <c r="N21" s="38">
        <f t="shared" ref="N21:N67" si="0">M21-O21</f>
        <v>0</v>
      </c>
      <c r="O21" s="38">
        <f t="shared" ref="O21:O67" si="1">ROUNDUP(M21-(M21*L21),2)</f>
        <v>0</v>
      </c>
      <c r="P21" s="38">
        <f t="shared" ref="P21:P67" si="2">ROUNDDOWN(N21*K21,2)</f>
        <v>0</v>
      </c>
      <c r="Q21" s="38">
        <f>R21-P21</f>
        <v>0</v>
      </c>
      <c r="R21" s="38">
        <f t="shared" ref="R21:R67" si="3">M21*K21</f>
        <v>0</v>
      </c>
      <c r="S21" s="114"/>
      <c r="T21" s="114" t="b">
        <f>COUNTA(J21:L21)=3</f>
        <v>0</v>
      </c>
      <c r="U21" s="114"/>
    </row>
    <row r="22" spans="1:21" s="57" customFormat="1" ht="30" x14ac:dyDescent="0.25">
      <c r="A22" s="47" t="str" cm="1">
        <f t="array" ref="A22">IF(INDEX('C2 Equipment List'!A:A, ROW())="","", INDEX('C2 Equipment List'!A:A, ROW()))</f>
        <v>Yes</v>
      </c>
      <c r="B22" s="47" t="str" cm="1">
        <f t="array" ref="B22">IF(INDEX('C2 Equipment List'!B:B, ROW())="","", INDEX('C2 Equipment List'!B:B, ROW()))</f>
        <v>License</v>
      </c>
      <c r="C22" s="133" t="e">
        <f ca="1">_xlfn.XLOOKUP(B22,Lists!E:E,Lists!F:F,"")</f>
        <v>#NAME?</v>
      </c>
      <c r="D22" s="47" t="str" cm="1">
        <f t="array" ref="D22">IF(INDEX('C2 Equipment List'!D:D, ROW())="","", INDEX('C2 Equipment List'!D:D, ROW()))</f>
        <v>Cisco Systems</v>
      </c>
      <c r="E22" s="47" t="str" cm="1">
        <f t="array" ref="E22">IF(INDEX('C2 Equipment List'!E:E, ROW())="","", INDEX('C2 Equipment List'!E:E, ROW()))</f>
        <v/>
      </c>
      <c r="F22" s="143" t="str" cm="1">
        <f t="array" ref="F22">IF(INDEX('C2 Equipment List'!F:F, ROW())="","", INDEX('C2 Equipment List'!F:F, ROW()))</f>
        <v>C9400-DNA-A Cisco Catalyst 9400 DNA Advantage Term License</v>
      </c>
      <c r="G22" s="134" cm="1">
        <f t="array" ref="G22">IF(INDEX('C2 Equipment List'!G:G, ROW())="","", INDEX('C2 Equipment List'!G:G, ROW()))</f>
        <v>2</v>
      </c>
      <c r="H22" s="137"/>
      <c r="I22" s="137"/>
      <c r="J22" s="138"/>
      <c r="K22" s="139"/>
      <c r="L22" s="140"/>
      <c r="M22" s="141"/>
      <c r="N22" s="38">
        <f t="shared" si="0"/>
        <v>0</v>
      </c>
      <c r="O22" s="38">
        <f t="shared" si="1"/>
        <v>0</v>
      </c>
      <c r="P22" s="38">
        <f t="shared" si="2"/>
        <v>0</v>
      </c>
      <c r="Q22" s="38">
        <f t="shared" ref="Q22:Q65" si="4">R22-P22</f>
        <v>0</v>
      </c>
      <c r="R22" s="38">
        <f t="shared" si="3"/>
        <v>0</v>
      </c>
      <c r="S22" s="114"/>
      <c r="T22" s="114" t="b">
        <f t="shared" ref="T22:T67" si="5">COUNTA(J22:L22)=3</f>
        <v>0</v>
      </c>
      <c r="U22" s="114"/>
    </row>
    <row r="23" spans="1:21" s="57" customFormat="1" x14ac:dyDescent="0.25">
      <c r="A23" s="47" t="str" cm="1">
        <f t="array" ref="A23">IF(INDEX('C2 Equipment List'!A:A, ROW())="","", INDEX('C2 Equipment List'!A:A, ROW()))</f>
        <v>Yes</v>
      </c>
      <c r="B23" s="47" t="str" cm="1">
        <f t="array" ref="B23">IF(INDEX('C2 Equipment List'!B:B, ROW())="","", INDEX('C2 Equipment List'!B:B, ROW()))</f>
        <v>BMIC</v>
      </c>
      <c r="C23" s="133" t="e">
        <f ca="1">_xlfn.XLOOKUP(B23,Lists!E:E,Lists!F:F,"")</f>
        <v>#NAME?</v>
      </c>
      <c r="D23" s="47" t="str" cm="1">
        <f t="array" ref="D23">IF(INDEX('C2 Equipment List'!D:D, ROW())="","", INDEX('C2 Equipment List'!D:D, ROW()))</f>
        <v>Cisco Systems</v>
      </c>
      <c r="E23" s="47" t="str" cm="1">
        <f t="array" ref="E23">IF(INDEX('C2 Equipment List'!E:E, ROW())="","", INDEX('C2 Equipment List'!E:E, ROW()))</f>
        <v/>
      </c>
      <c r="F23" s="143" t="str" cm="1">
        <f t="array" ref="F23">IF(INDEX('C2 Equipment List'!F:F, ROW())="","", INDEX('C2 Equipment List'!F:F, ROW()))</f>
        <v>CON-SSTCM-C94A SOLN SUPP SW SUBCisco Catalyst 9400</v>
      </c>
      <c r="G23" s="134" cm="1">
        <f t="array" ref="G23">IF(INDEX('C2 Equipment List'!G:G, ROW())="","", INDEX('C2 Equipment List'!G:G, ROW()))</f>
        <v>2</v>
      </c>
      <c r="H23" s="137"/>
      <c r="I23" s="137"/>
      <c r="J23" s="138"/>
      <c r="K23" s="139"/>
      <c r="L23" s="140"/>
      <c r="M23" s="141"/>
      <c r="N23" s="38">
        <f t="shared" si="0"/>
        <v>0</v>
      </c>
      <c r="O23" s="38">
        <f t="shared" si="1"/>
        <v>0</v>
      </c>
      <c r="P23" s="38">
        <f t="shared" si="2"/>
        <v>0</v>
      </c>
      <c r="Q23" s="38">
        <f t="shared" si="4"/>
        <v>0</v>
      </c>
      <c r="R23" s="38">
        <f t="shared" si="3"/>
        <v>0</v>
      </c>
      <c r="S23" s="114"/>
      <c r="T23" s="114" t="b">
        <f t="shared" si="5"/>
        <v>0</v>
      </c>
      <c r="U23" s="114"/>
    </row>
    <row r="24" spans="1:21" s="57" customFormat="1" ht="30" x14ac:dyDescent="0.25">
      <c r="A24" s="47" t="str" cm="1">
        <f t="array" ref="A24">IF(INDEX('C2 Equipment List'!A:A, ROW())="","", INDEX('C2 Equipment List'!A:A, ROW()))</f>
        <v>Yes</v>
      </c>
      <c r="B24" s="47" t="str" cm="1">
        <f t="array" ref="B24">IF(INDEX('C2 Equipment List'!B:B, ROW())="","", INDEX('C2 Equipment List'!B:B, ROW()))</f>
        <v>License</v>
      </c>
      <c r="C24" s="133" t="e">
        <f ca="1">_xlfn.XLOOKUP(B24,Lists!E:E,Lists!F:F,"")</f>
        <v>#NAME?</v>
      </c>
      <c r="D24" s="47" t="str" cm="1">
        <f t="array" ref="D24">IF(INDEX('C2 Equipment List'!D:D, ROW())="","", INDEX('C2 Equipment List'!D:D, ROW()))</f>
        <v>Cisco Systems</v>
      </c>
      <c r="E24" s="47" t="str" cm="1">
        <f t="array" ref="E24">IF(INDEX('C2 Equipment List'!E:E, ROW())="","", INDEX('C2 Equipment List'!E:E, ROW()))</f>
        <v/>
      </c>
      <c r="F24" s="143" t="str" cm="1">
        <f t="array" ref="F24">IF(INDEX('C2 Equipment List'!F:F, ROW())="","", INDEX('C2 Equipment List'!F:F, ROW()))</f>
        <v>C9400-DNA-A-3Y Cisco Catalyst 9400 DNA Advantage 3 Year License</v>
      </c>
      <c r="G24" s="134" cm="1">
        <f t="array" ref="G24">IF(INDEX('C2 Equipment List'!G:G, ROW())="","", INDEX('C2 Equipment List'!G:G, ROW()))</f>
        <v>2</v>
      </c>
      <c r="H24" s="137"/>
      <c r="I24" s="137"/>
      <c r="J24" s="138"/>
      <c r="K24" s="139"/>
      <c r="L24" s="140"/>
      <c r="M24" s="141"/>
      <c r="N24" s="38">
        <f t="shared" si="0"/>
        <v>0</v>
      </c>
      <c r="O24" s="38">
        <f t="shared" si="1"/>
        <v>0</v>
      </c>
      <c r="P24" s="38">
        <f t="shared" si="2"/>
        <v>0</v>
      </c>
      <c r="Q24" s="38">
        <f t="shared" si="4"/>
        <v>0</v>
      </c>
      <c r="R24" s="38">
        <f t="shared" si="3"/>
        <v>0</v>
      </c>
      <c r="S24" s="114"/>
      <c r="T24" s="114" t="b">
        <f t="shared" si="5"/>
        <v>0</v>
      </c>
      <c r="U24" s="114"/>
    </row>
    <row r="25" spans="1:21" s="57" customFormat="1" x14ac:dyDescent="0.25">
      <c r="A25" s="47" t="str" cm="1">
        <f t="array" ref="A25">IF(INDEX('C2 Equipment List'!A:A, ROW())="","", INDEX('C2 Equipment List'!A:A, ROW()))</f>
        <v>Yes</v>
      </c>
      <c r="B25" s="47" t="str" cm="1">
        <f t="array" ref="B25">IF(INDEX('C2 Equipment List'!B:B, ROW())="","", INDEX('C2 Equipment List'!B:B, ROW()))</f>
        <v>License</v>
      </c>
      <c r="C25" s="133" t="e">
        <f ca="1">_xlfn.XLOOKUP(B25,Lists!E:E,Lists!F:F,"")</f>
        <v>#NAME?</v>
      </c>
      <c r="D25" s="47" t="str" cm="1">
        <f t="array" ref="D25">IF(INDEX('C2 Equipment List'!D:D, ROW())="","", INDEX('C2 Equipment List'!D:D, ROW()))</f>
        <v>Cisco Systems</v>
      </c>
      <c r="E25" s="47" t="str" cm="1">
        <f t="array" ref="E25">IF(INDEX('C2 Equipment List'!E:E, ROW())="","", INDEX('C2 Equipment List'!E:E, ROW()))</f>
        <v/>
      </c>
      <c r="F25" s="143" t="str" cm="1">
        <f t="array" ref="F25">IF(INDEX('C2 Equipment List'!F:F, ROW())="","", INDEX('C2 Equipment List'!F:F, ROW()))</f>
        <v>D-DNAS-EXT-S-T Cisco DNA Spaces Extend Term License for Catalyst Switches</v>
      </c>
      <c r="G25" s="134" cm="1">
        <f t="array" ref="G25">IF(INDEX('C2 Equipment List'!G:G, ROW())="","", INDEX('C2 Equipment List'!G:G, ROW()))</f>
        <v>2</v>
      </c>
      <c r="H25" s="137"/>
      <c r="I25" s="137"/>
      <c r="J25" s="138"/>
      <c r="K25" s="139"/>
      <c r="L25" s="140"/>
      <c r="M25" s="141"/>
      <c r="N25" s="38">
        <f t="shared" si="0"/>
        <v>0</v>
      </c>
      <c r="O25" s="38">
        <f t="shared" si="1"/>
        <v>0</v>
      </c>
      <c r="P25" s="38">
        <f t="shared" si="2"/>
        <v>0</v>
      </c>
      <c r="Q25" s="38">
        <f t="shared" si="4"/>
        <v>0</v>
      </c>
      <c r="R25" s="38">
        <f t="shared" si="3"/>
        <v>0</v>
      </c>
      <c r="S25" s="114"/>
      <c r="T25" s="114" t="b">
        <f t="shared" si="5"/>
        <v>0</v>
      </c>
      <c r="U25" s="114"/>
    </row>
    <row r="26" spans="1:21" s="57" customFormat="1" ht="30" x14ac:dyDescent="0.25">
      <c r="A26" s="47" t="str" cm="1">
        <f t="array" ref="A26">IF(INDEX('C2 Equipment List'!A:A, ROW())="","", INDEX('C2 Equipment List'!A:A, ROW()))</f>
        <v>Yes</v>
      </c>
      <c r="B26" s="47" t="str" cm="1">
        <f t="array" ref="B26">IF(INDEX('C2 Equipment List'!B:B, ROW())="","", INDEX('C2 Equipment List'!B:B, ROW()))</f>
        <v>License</v>
      </c>
      <c r="C26" s="133" t="e">
        <f ca="1">_xlfn.XLOOKUP(B26,Lists!E:E,Lists!F:F,"")</f>
        <v>#NAME?</v>
      </c>
      <c r="D26" s="47" t="str" cm="1">
        <f t="array" ref="D26">IF(INDEX('C2 Equipment List'!D:D, ROW())="","", INDEX('C2 Equipment List'!D:D, ROW()))</f>
        <v>Cisco Systems</v>
      </c>
      <c r="E26" s="47" t="str" cm="1">
        <f t="array" ref="E26">IF(INDEX('C2 Equipment List'!E:E, ROW())="","", INDEX('C2 Equipment List'!E:E, ROW()))</f>
        <v/>
      </c>
      <c r="F26" s="143" t="str" cm="1">
        <f t="array" ref="F26">IF(INDEX('C2 Equipment List'!F:F, ROW())="","", INDEX('C2 Equipment List'!F:F, ROW()))</f>
        <v>D-DNAS-EXT-S-3Y Cisco DNA Spaces Extend for Catalyst Switching - 3Year</v>
      </c>
      <c r="G26" s="134" cm="1">
        <f t="array" ref="G26">IF(INDEX('C2 Equipment List'!G:G, ROW())="","", INDEX('C2 Equipment List'!G:G, ROW()))</f>
        <v>2</v>
      </c>
      <c r="H26" s="137"/>
      <c r="I26" s="137"/>
      <c r="J26" s="138"/>
      <c r="K26" s="139"/>
      <c r="L26" s="140"/>
      <c r="M26" s="141"/>
      <c r="N26" s="38">
        <f t="shared" si="0"/>
        <v>0</v>
      </c>
      <c r="O26" s="38">
        <f t="shared" si="1"/>
        <v>0</v>
      </c>
      <c r="P26" s="38">
        <f t="shared" si="2"/>
        <v>0</v>
      </c>
      <c r="Q26" s="38">
        <f t="shared" si="4"/>
        <v>0</v>
      </c>
      <c r="R26" s="38">
        <f t="shared" si="3"/>
        <v>0</v>
      </c>
      <c r="S26" s="114"/>
      <c r="T26" s="114" t="b">
        <f t="shared" si="5"/>
        <v>0</v>
      </c>
      <c r="U26" s="114"/>
    </row>
    <row r="27" spans="1:21" s="57" customFormat="1" ht="30" x14ac:dyDescent="0.25">
      <c r="A27" s="47" t="str" cm="1">
        <f t="array" ref="A27">IF(INDEX('C2 Equipment List'!A:A, ROW())="","", INDEX('C2 Equipment List'!A:A, ROW()))</f>
        <v>Yes</v>
      </c>
      <c r="B27" s="47" t="str" cm="1">
        <f t="array" ref="B27">IF(INDEX('C2 Equipment List'!B:B, ROW())="","", INDEX('C2 Equipment List'!B:B, ROW()))</f>
        <v>Operating System Software of Eligible Equipment</v>
      </c>
      <c r="C27" s="133" t="e">
        <f ca="1">_xlfn.XLOOKUP(B27,Lists!E:E,Lists!F:F,"")</f>
        <v>#NAME?</v>
      </c>
      <c r="D27" s="47" t="str" cm="1">
        <f t="array" ref="D27">IF(INDEX('C2 Equipment List'!D:D, ROW())="","", INDEX('C2 Equipment List'!D:D, ROW()))</f>
        <v>Cisco Systems</v>
      </c>
      <c r="E27" s="47" t="str" cm="1">
        <f t="array" ref="E27">IF(INDEX('C2 Equipment List'!E:E, ROW())="","", INDEX('C2 Equipment List'!E:E, ROW()))</f>
        <v/>
      </c>
      <c r="F27" s="143" t="str" cm="1">
        <f t="array" ref="F27">IF(INDEX('C2 Equipment List'!F:F, ROW())="","", INDEX('C2 Equipment List'!F:F, ROW()))</f>
        <v>TE-EMBEDDED-T Cisco ThousandEyes Enterprise Agent IBN Embedded</v>
      </c>
      <c r="G27" s="134" cm="1">
        <f t="array" ref="G27">IF(INDEX('C2 Equipment List'!G:G, ROW())="","", INDEX('C2 Equipment List'!G:G, ROW()))</f>
        <v>2</v>
      </c>
      <c r="H27" s="137"/>
      <c r="I27" s="137"/>
      <c r="J27" s="138"/>
      <c r="K27" s="139"/>
      <c r="L27" s="140"/>
      <c r="M27" s="141"/>
      <c r="N27" s="38">
        <f t="shared" si="0"/>
        <v>0</v>
      </c>
      <c r="O27" s="38">
        <f t="shared" si="1"/>
        <v>0</v>
      </c>
      <c r="P27" s="38">
        <f t="shared" si="2"/>
        <v>0</v>
      </c>
      <c r="Q27" s="38">
        <f t="shared" si="4"/>
        <v>0</v>
      </c>
      <c r="R27" s="38">
        <f t="shared" si="3"/>
        <v>0</v>
      </c>
      <c r="S27" s="114"/>
      <c r="T27" s="114" t="b">
        <f t="shared" si="5"/>
        <v>0</v>
      </c>
      <c r="U27" s="114"/>
    </row>
    <row r="28" spans="1:21" s="57" customFormat="1" ht="30" x14ac:dyDescent="0.25">
      <c r="A28" s="47" t="str" cm="1">
        <f t="array" ref="A28">IF(INDEX('C2 Equipment List'!A:A, ROW())="","", INDEX('C2 Equipment List'!A:A, ROW()))</f>
        <v>Yes</v>
      </c>
      <c r="B28" s="47" t="str" cm="1">
        <f t="array" ref="B28">IF(INDEX('C2 Equipment List'!B:B, ROW())="","", INDEX('C2 Equipment List'!B:B, ROW()))</f>
        <v>Operating System Software of Eligible Equipment</v>
      </c>
      <c r="C28" s="133" t="e">
        <f ca="1">_xlfn.XLOOKUP(B28,Lists!E:E,Lists!F:F,"")</f>
        <v>#NAME?</v>
      </c>
      <c r="D28" s="47" t="str" cm="1">
        <f t="array" ref="D28">IF(INDEX('C2 Equipment List'!D:D, ROW())="","", INDEX('C2 Equipment List'!D:D, ROW()))</f>
        <v>Cisco Systems</v>
      </c>
      <c r="E28" s="47" t="str" cm="1">
        <f t="array" ref="E28">IF(INDEX('C2 Equipment List'!E:E, ROW())="","", INDEX('C2 Equipment List'!E:E, ROW()))</f>
        <v/>
      </c>
      <c r="F28" s="143" t="str" cm="1">
        <f t="array" ref="F28">IF(INDEX('C2 Equipment List'!F:F, ROW())="","", INDEX('C2 Equipment List'!F:F, ROW()))</f>
        <v>TE-EMBEDDED-T-3Y ThousandEyes - Enterprise Agents</v>
      </c>
      <c r="G28" s="134" cm="1">
        <f t="array" ref="G28">IF(INDEX('C2 Equipment List'!G:G, ROW())="","", INDEX('C2 Equipment List'!G:G, ROW()))</f>
        <v>2</v>
      </c>
      <c r="H28" s="137"/>
      <c r="I28" s="137"/>
      <c r="J28" s="138"/>
      <c r="K28" s="139"/>
      <c r="L28" s="140"/>
      <c r="M28" s="141"/>
      <c r="N28" s="38">
        <f t="shared" si="0"/>
        <v>0</v>
      </c>
      <c r="O28" s="38">
        <f t="shared" si="1"/>
        <v>0</v>
      </c>
      <c r="P28" s="38">
        <f t="shared" si="2"/>
        <v>0</v>
      </c>
      <c r="Q28" s="38">
        <f t="shared" si="4"/>
        <v>0</v>
      </c>
      <c r="R28" s="38">
        <f t="shared" si="3"/>
        <v>0</v>
      </c>
      <c r="S28" s="114"/>
      <c r="T28" s="114" t="b">
        <f t="shared" si="5"/>
        <v>0</v>
      </c>
      <c r="U28" s="114"/>
    </row>
    <row r="29" spans="1:21" s="57" customFormat="1" ht="30" x14ac:dyDescent="0.25">
      <c r="A29" s="47" t="str" cm="1">
        <f t="array" ref="A29">IF(INDEX('C2 Equipment List'!A:A, ROW())="","", INDEX('C2 Equipment List'!A:A, ROW()))</f>
        <v>Yes</v>
      </c>
      <c r="B29" s="47" t="str" cm="1">
        <f t="array" ref="B29">IF(INDEX('C2 Equipment List'!B:B, ROW())="","", INDEX('C2 Equipment List'!B:B, ROW()))</f>
        <v>License</v>
      </c>
      <c r="C29" s="133" t="e">
        <f ca="1">_xlfn.XLOOKUP(B29,Lists!E:E,Lists!F:F,"")</f>
        <v>#NAME?</v>
      </c>
      <c r="D29" s="47" t="str" cm="1">
        <f t="array" ref="D29">IF(INDEX('C2 Equipment List'!D:D, ROW())="","", INDEX('C2 Equipment List'!D:D, ROW()))</f>
        <v>Cisco Systems</v>
      </c>
      <c r="E29" s="47" t="str" cm="1">
        <f t="array" ref="E29">IF(INDEX('C2 Equipment List'!E:E, ROW())="","", INDEX('C2 Equipment List'!E:E, ROW()))</f>
        <v/>
      </c>
      <c r="F29" s="143" t="str" cm="1">
        <f t="array" ref="F29">IF(INDEX('C2 Equipment List'!F:F, ROW())="","", INDEX('C2 Equipment List'!F:F, ROW()))</f>
        <v>C9400-NW-A Cisco Catalyst 9400 Network Advantage License</v>
      </c>
      <c r="G29" s="134" cm="1">
        <f t="array" ref="G29">IF(INDEX('C2 Equipment List'!G:G, ROW())="","", INDEX('C2 Equipment List'!G:G, ROW()))</f>
        <v>4</v>
      </c>
      <c r="H29" s="137"/>
      <c r="I29" s="137"/>
      <c r="J29" s="138"/>
      <c r="K29" s="139"/>
      <c r="L29" s="140"/>
      <c r="M29" s="141"/>
      <c r="N29" s="38">
        <f t="shared" si="0"/>
        <v>0</v>
      </c>
      <c r="O29" s="38">
        <f t="shared" si="1"/>
        <v>0</v>
      </c>
      <c r="P29" s="38">
        <f t="shared" si="2"/>
        <v>0</v>
      </c>
      <c r="Q29" s="38">
        <f t="shared" si="4"/>
        <v>0</v>
      </c>
      <c r="R29" s="38">
        <f t="shared" si="3"/>
        <v>0</v>
      </c>
      <c r="S29" s="114"/>
      <c r="T29" s="114" t="b">
        <f t="shared" si="5"/>
        <v>0</v>
      </c>
      <c r="U29" s="114"/>
    </row>
    <row r="30" spans="1:21" s="57" customFormat="1" x14ac:dyDescent="0.25">
      <c r="A30" s="47" t="str" cm="1">
        <f t="array" ref="A30">IF(INDEX('C2 Equipment List'!A:A, ROW())="","", INDEX('C2 Equipment List'!A:A, ROW()))</f>
        <v>Yes</v>
      </c>
      <c r="B30" s="47" t="str" cm="1">
        <f t="array" ref="B30">IF(INDEX('C2 Equipment List'!B:B, ROW())="","", INDEX('C2 Equipment List'!B:B, ROW()))</f>
        <v>Connectors</v>
      </c>
      <c r="C30" s="133" t="e">
        <f ca="1">_xlfn.XLOOKUP(B30,Lists!E:E,Lists!F:F,"")</f>
        <v>#NAME?</v>
      </c>
      <c r="D30" s="47" t="str" cm="1">
        <f t="array" ref="D30">IF(INDEX('C2 Equipment List'!D:D, ROW())="","", INDEX('C2 Equipment List'!D:D, ROW()))</f>
        <v>Cisco Systems</v>
      </c>
      <c r="E30" s="47" t="str" cm="1">
        <f t="array" ref="E30">IF(INDEX('C2 Equipment List'!E:E, ROW())="","", INDEX('C2 Equipment List'!E:E, ROW()))</f>
        <v/>
      </c>
      <c r="F30" s="143" t="str" cm="1">
        <f t="array" ref="F30">IF(INDEX('C2 Equipment List'!F:F, ROW())="","", INDEX('C2 Equipment List'!F:F, ROW()))</f>
        <v>C9400-PWR-BLANK Cisco Catalyst 9400 Series Power Supply Blank Cover</v>
      </c>
      <c r="G30" s="134" cm="1">
        <f t="array" ref="G30">IF(INDEX('C2 Equipment List'!G:G, ROW())="","", INDEX('C2 Equipment List'!G:G, ROW()))</f>
        <v>8</v>
      </c>
      <c r="H30" s="137"/>
      <c r="I30" s="137"/>
      <c r="J30" s="138"/>
      <c r="K30" s="139"/>
      <c r="L30" s="140"/>
      <c r="M30" s="141"/>
      <c r="N30" s="38">
        <f t="shared" si="0"/>
        <v>0</v>
      </c>
      <c r="O30" s="38">
        <f t="shared" si="1"/>
        <v>0</v>
      </c>
      <c r="P30" s="38">
        <f t="shared" si="2"/>
        <v>0</v>
      </c>
      <c r="Q30" s="38">
        <f t="shared" si="4"/>
        <v>0</v>
      </c>
      <c r="R30" s="38">
        <f t="shared" si="3"/>
        <v>0</v>
      </c>
      <c r="S30" s="114"/>
      <c r="T30" s="114" t="b">
        <f t="shared" si="5"/>
        <v>0</v>
      </c>
      <c r="U30" s="114"/>
    </row>
    <row r="31" spans="1:21" s="57" customFormat="1" ht="30" x14ac:dyDescent="0.25">
      <c r="A31" s="47" t="str" cm="1">
        <f t="array" ref="A31">IF(INDEX('C2 Equipment List'!A:A, ROW())="","", INDEX('C2 Equipment List'!A:A, ROW()))</f>
        <v>Yes</v>
      </c>
      <c r="B31" s="47" t="str" cm="1">
        <f t="array" ref="B31">IF(INDEX('C2 Equipment List'!B:B, ROW())="","", INDEX('C2 Equipment List'!B:B, ROW()))</f>
        <v>Connectors</v>
      </c>
      <c r="C31" s="133" t="e">
        <f ca="1">_xlfn.XLOOKUP(B31,Lists!E:E,Lists!F:F,"")</f>
        <v>#NAME?</v>
      </c>
      <c r="D31" s="47" t="str" cm="1">
        <f t="array" ref="D31">IF(INDEX('C2 Equipment List'!D:D, ROW())="","", INDEX('C2 Equipment List'!D:D, ROW()))</f>
        <v>Cisco Systems</v>
      </c>
      <c r="E31" s="47" t="str" cm="1">
        <f t="array" ref="E31">IF(INDEX('C2 Equipment List'!E:E, ROW())="","", INDEX('C2 Equipment List'!E:E, ROW()))</f>
        <v/>
      </c>
      <c r="F31" s="143" t="str" cm="1">
        <f t="array" ref="F31">IF(INDEX('C2 Equipment List'!F:F, ROW())="","", INDEX('C2 Equipment List'!F:F, ROW()))</f>
        <v>C9400-S-BLANK Cisco Catalyst 9400 Series Slot Blank Cover</v>
      </c>
      <c r="G31" s="134" cm="1">
        <f t="array" ref="G31">IF(INDEX('C2 Equipment List'!G:G, ROW())="","", INDEX('C2 Equipment List'!G:G, ROW()))</f>
        <v>4</v>
      </c>
      <c r="H31" s="137"/>
      <c r="I31" s="137"/>
      <c r="J31" s="138"/>
      <c r="K31" s="139"/>
      <c r="L31" s="140"/>
      <c r="M31" s="141"/>
      <c r="N31" s="38">
        <f t="shared" si="0"/>
        <v>0</v>
      </c>
      <c r="O31" s="38">
        <f t="shared" si="1"/>
        <v>0</v>
      </c>
      <c r="P31" s="38">
        <f t="shared" si="2"/>
        <v>0</v>
      </c>
      <c r="Q31" s="38">
        <f t="shared" si="4"/>
        <v>0</v>
      </c>
      <c r="R31" s="38">
        <f t="shared" si="3"/>
        <v>0</v>
      </c>
      <c r="S31" s="114"/>
      <c r="T31" s="114" t="b">
        <f t="shared" si="5"/>
        <v>0</v>
      </c>
      <c r="U31" s="114"/>
    </row>
    <row r="32" spans="1:21" x14ac:dyDescent="0.25">
      <c r="A32" s="47" t="str" cm="1">
        <f t="array" ref="A32">IF(INDEX('C2 Equipment List'!A:A, ROW())="","", INDEX('C2 Equipment List'!A:A, ROW()))</f>
        <v>Yes</v>
      </c>
      <c r="B32" s="47" t="str" cm="1">
        <f t="array" ref="B32">IF(INDEX('C2 Equipment List'!B:B, ROW())="","", INDEX('C2 Equipment List'!B:B, ROW()))</f>
        <v>Operating System Software of Eligible Equipment</v>
      </c>
      <c r="C32" s="133" t="e">
        <f ca="1">_xlfn.XLOOKUP(B32,Lists!E:E,Lists!F:F,"")</f>
        <v>#NAME?</v>
      </c>
      <c r="D32" s="47" t="str" cm="1">
        <f t="array" ref="D32">IF(INDEX('C2 Equipment List'!D:D, ROW())="","", INDEX('C2 Equipment List'!D:D, ROW()))</f>
        <v>Cisco Systems</v>
      </c>
      <c r="E32" s="47" t="str" cm="1">
        <f t="array" ref="E32">IF(INDEX('C2 Equipment List'!E:E, ROW())="","", INDEX('C2 Equipment List'!E:E, ROW()))</f>
        <v/>
      </c>
      <c r="F32" s="143" t="str" cm="1">
        <f t="array" ref="F32">IF(INDEX('C2 Equipment List'!F:F, ROW())="","", INDEX('C2 Equipment List'!F:F, ROW()))</f>
        <v>TE-C9K-SW TE agent for IOSXE on C9K</v>
      </c>
      <c r="G32" s="134" cm="1">
        <f t="array" ref="G32">IF(INDEX('C2 Equipment List'!G:G, ROW())="","", INDEX('C2 Equipment List'!G:G, ROW()))</f>
        <v>2</v>
      </c>
      <c r="H32" s="137"/>
      <c r="I32" s="137"/>
      <c r="J32" s="138"/>
      <c r="K32" s="139"/>
      <c r="L32" s="140"/>
      <c r="M32" s="141"/>
      <c r="N32" s="38">
        <f t="shared" si="0"/>
        <v>0</v>
      </c>
      <c r="O32" s="38">
        <f t="shared" si="1"/>
        <v>0</v>
      </c>
      <c r="P32" s="38">
        <f t="shared" si="2"/>
        <v>0</v>
      </c>
      <c r="Q32" s="38">
        <f t="shared" si="4"/>
        <v>0</v>
      </c>
      <c r="R32" s="38">
        <f t="shared" si="3"/>
        <v>0</v>
      </c>
      <c r="T32" s="114" t="b">
        <f t="shared" si="5"/>
        <v>0</v>
      </c>
    </row>
    <row r="33" spans="1:21" ht="30" x14ac:dyDescent="0.25">
      <c r="A33" s="47" t="str" cm="1">
        <f t="array" ref="A33">IF(INDEX('C2 Equipment List'!A:A, ROW())="","", INDEX('C2 Equipment List'!A:A, ROW()))</f>
        <v>Yes</v>
      </c>
      <c r="B33" s="47" t="str" cm="1">
        <f t="array" ref="B33">IF(INDEX('C2 Equipment List'!B:B, ROW())="","", INDEX('C2 Equipment List'!B:B, ROW()))</f>
        <v>Connectors</v>
      </c>
      <c r="C33" s="133" t="e">
        <f ca="1">_xlfn.XLOOKUP(B33,Lists!E:E,Lists!F:F,"")</f>
        <v>#NAME?</v>
      </c>
      <c r="D33" s="47" t="str" cm="1">
        <f t="array" ref="D33">IF(INDEX('C2 Equipment List'!D:D, ROW())="","", INDEX('C2 Equipment List'!D:D, ROW()))</f>
        <v>Cisco Systems</v>
      </c>
      <c r="E33" s="47" t="str" cm="1">
        <f t="array" ref="E33">IF(INDEX('C2 Equipment List'!E:E, ROW())="","", INDEX('C2 Equipment List'!E:E, ROW()))</f>
        <v/>
      </c>
      <c r="F33" s="143" t="str" cm="1">
        <f t="array" ref="F33">IF(INDEX('C2 Equipment List'!F:F, ROW())="","", INDEX('C2 Equipment List'!F:F, ROW()))</f>
        <v>C9400-QSFP-CVR QSFP port EMI and dust protection cover</v>
      </c>
      <c r="G33" s="134" cm="1">
        <f t="array" ref="G33">IF(INDEX('C2 Equipment List'!G:G, ROW())="","", INDEX('C2 Equipment List'!G:G, ROW()))</f>
        <v>16</v>
      </c>
      <c r="H33" s="137"/>
      <c r="I33" s="137"/>
      <c r="J33" s="138"/>
      <c r="K33" s="139"/>
      <c r="L33" s="140"/>
      <c r="M33" s="141"/>
      <c r="N33" s="38">
        <f t="shared" si="0"/>
        <v>0</v>
      </c>
      <c r="O33" s="38">
        <f t="shared" si="1"/>
        <v>0</v>
      </c>
      <c r="P33" s="38">
        <f t="shared" si="2"/>
        <v>0</v>
      </c>
      <c r="Q33" s="38">
        <f t="shared" ref="Q33:Q50" si="6">R33-P33</f>
        <v>0</v>
      </c>
      <c r="R33" s="38">
        <f t="shared" si="3"/>
        <v>0</v>
      </c>
      <c r="T33" s="114" t="b">
        <f t="shared" si="5"/>
        <v>0</v>
      </c>
    </row>
    <row r="34" spans="1:21" x14ac:dyDescent="0.25">
      <c r="A34" s="47" t="str" cm="1">
        <f t="array" ref="A34">IF(INDEX('C2 Equipment List'!A:A, ROW())="","", INDEX('C2 Equipment List'!A:A, ROW()))</f>
        <v>Yes</v>
      </c>
      <c r="B34" s="47" t="str" cm="1">
        <f t="array" ref="B34">IF(INDEX('C2 Equipment List'!B:B, ROW())="","", INDEX('C2 Equipment List'!B:B, ROW()))</f>
        <v>Connectors</v>
      </c>
      <c r="C34" s="133" t="e">
        <f ca="1">_xlfn.XLOOKUP(B34,Lists!E:E,Lists!F:F,"")</f>
        <v>#NAME?</v>
      </c>
      <c r="D34" s="47" t="str" cm="1">
        <f t="array" ref="D34">IF(INDEX('C2 Equipment List'!D:D, ROW())="","", INDEX('C2 Equipment List'!D:D, ROW()))</f>
        <v>Cisco Systems</v>
      </c>
      <c r="E34" s="47" t="str" cm="1">
        <f t="array" ref="E34">IF(INDEX('C2 Equipment List'!E:E, ROW())="","", INDEX('C2 Equipment List'!E:E, ROW()))</f>
        <v/>
      </c>
      <c r="F34" s="143" t="str" cm="1">
        <f t="array" ref="F34">IF(INDEX('C2 Equipment List'!F:F, ROW())="","", INDEX('C2 Equipment List'!F:F, ROW()))</f>
        <v>S9400UK9-1715 CAT9300/9400/9500/9600 UNIVERSAL</v>
      </c>
      <c r="G34" s="134" cm="1">
        <f t="array" ref="G34">IF(INDEX('C2 Equipment List'!G:G, ROW())="","", INDEX('C2 Equipment List'!G:G, ROW()))</f>
        <v>2</v>
      </c>
      <c r="H34" s="137"/>
      <c r="I34" s="137"/>
      <c r="J34" s="138"/>
      <c r="K34" s="139"/>
      <c r="L34" s="140"/>
      <c r="M34" s="141"/>
      <c r="N34" s="38">
        <f t="shared" si="0"/>
        <v>0</v>
      </c>
      <c r="O34" s="38">
        <f t="shared" si="1"/>
        <v>0</v>
      </c>
      <c r="P34" s="38">
        <f t="shared" si="2"/>
        <v>0</v>
      </c>
      <c r="Q34" s="38">
        <f t="shared" si="6"/>
        <v>0</v>
      </c>
      <c r="R34" s="38">
        <f t="shared" si="3"/>
        <v>0</v>
      </c>
      <c r="T34" s="114" t="b">
        <f t="shared" si="5"/>
        <v>0</v>
      </c>
    </row>
    <row r="35" spans="1:21" x14ac:dyDescent="0.25">
      <c r="A35" s="47" t="str" cm="1">
        <f t="array" ref="A35">IF(INDEX('C2 Equipment List'!A:A, ROW())="","", INDEX('C2 Equipment List'!A:A, ROW()))</f>
        <v>Yes</v>
      </c>
      <c r="B35" s="47" t="str" cm="1">
        <f t="array" ref="B35">IF(INDEX('C2 Equipment List'!B:B, ROW())="","", INDEX('C2 Equipment List'!B:B, ROW()))</f>
        <v>Connectors</v>
      </c>
      <c r="C35" s="133" t="e">
        <f ca="1">_xlfn.XLOOKUP(B35,Lists!E:E,Lists!F:F,"")</f>
        <v>#NAME?</v>
      </c>
      <c r="D35" s="47" t="str" cm="1">
        <f t="array" ref="D35">IF(INDEX('C2 Equipment List'!D:D, ROW())="","", INDEX('C2 Equipment List'!D:D, ROW()))</f>
        <v>Cisco Systems</v>
      </c>
      <c r="E35" s="47" t="str" cm="1">
        <f t="array" ref="E35">IF(INDEX('C2 Equipment List'!E:E, ROW())="","", INDEX('C2 Equipment List'!E:E, ROW()))</f>
        <v/>
      </c>
      <c r="F35" s="143" t="str" cm="1">
        <f t="array" ref="F35">IF(INDEX('C2 Equipment List'!F:F, ROW())="","", INDEX('C2 Equipment List'!F:F, ROW()))</f>
        <v>C9400-PWR-3200AC Cisco Catalyst 9400 Series 3200W AC Power Supply</v>
      </c>
      <c r="G35" s="134" cm="1">
        <f t="array" ref="G35">IF(INDEX('C2 Equipment List'!G:G, ROW())="","", INDEX('C2 Equipment List'!G:G, ROW()))</f>
        <v>8</v>
      </c>
      <c r="H35" s="137"/>
      <c r="I35" s="137"/>
      <c r="J35" s="138"/>
      <c r="K35" s="139"/>
      <c r="L35" s="140"/>
      <c r="M35" s="141"/>
      <c r="N35" s="38">
        <f t="shared" si="0"/>
        <v>0</v>
      </c>
      <c r="O35" s="38">
        <f t="shared" si="1"/>
        <v>0</v>
      </c>
      <c r="P35" s="38">
        <f t="shared" si="2"/>
        <v>0</v>
      </c>
      <c r="Q35" s="38">
        <f t="shared" si="6"/>
        <v>0</v>
      </c>
      <c r="R35" s="38">
        <f t="shared" si="3"/>
        <v>0</v>
      </c>
      <c r="T35" s="114" t="b">
        <f t="shared" si="5"/>
        <v>0</v>
      </c>
    </row>
    <row r="36" spans="1:21" x14ac:dyDescent="0.25">
      <c r="A36" s="47" t="str" cm="1">
        <f t="array" ref="A36">IF(INDEX('C2 Equipment List'!A:A, ROW())="","", INDEX('C2 Equipment List'!A:A, ROW()))</f>
        <v>Yes</v>
      </c>
      <c r="B36" s="47" t="str" cm="1">
        <f t="array" ref="B36">IF(INDEX('C2 Equipment List'!B:B, ROW())="","", INDEX('C2 Equipment List'!B:B, ROW()))</f>
        <v>Cabling</v>
      </c>
      <c r="C36" s="133" t="e">
        <f ca="1">_xlfn.XLOOKUP(B36,Lists!E:E,Lists!F:F,"")</f>
        <v>#NAME?</v>
      </c>
      <c r="D36" s="47" t="str" cm="1">
        <f t="array" ref="D36">IF(INDEX('C2 Equipment List'!D:D, ROW())="","", INDEX('C2 Equipment List'!D:D, ROW()))</f>
        <v>Cisco Systems</v>
      </c>
      <c r="E36" s="47" t="str" cm="1">
        <f t="array" ref="E36">IF(INDEX('C2 Equipment List'!E:E, ROW())="","", INDEX('C2 Equipment List'!E:E, ROW()))</f>
        <v/>
      </c>
      <c r="F36" s="143" t="str" cm="1">
        <f t="array" ref="F36">IF(INDEX('C2 Equipment List'!F:F, ROW())="","", INDEX('C2 Equipment List'!F:F, ROW()))</f>
        <v>CAB-US520-C19-US NEMA 5-20 to IEC-C19 14ft US</v>
      </c>
      <c r="G36" s="134" cm="1">
        <f t="array" ref="G36">IF(INDEX('C2 Equipment List'!G:G, ROW())="","", INDEX('C2 Equipment List'!G:G, ROW()))</f>
        <v>8</v>
      </c>
      <c r="H36" s="137"/>
      <c r="I36" s="137"/>
      <c r="J36" s="138"/>
      <c r="K36" s="139"/>
      <c r="L36" s="140"/>
      <c r="M36" s="141"/>
      <c r="N36" s="38">
        <f t="shared" si="0"/>
        <v>0</v>
      </c>
      <c r="O36" s="38">
        <f t="shared" si="1"/>
        <v>0</v>
      </c>
      <c r="P36" s="38">
        <f t="shared" si="2"/>
        <v>0</v>
      </c>
      <c r="Q36" s="38">
        <f t="shared" si="6"/>
        <v>0</v>
      </c>
      <c r="R36" s="38">
        <f t="shared" si="3"/>
        <v>0</v>
      </c>
      <c r="T36" s="114" t="b">
        <f t="shared" si="5"/>
        <v>0</v>
      </c>
    </row>
    <row r="37" spans="1:21" x14ac:dyDescent="0.25">
      <c r="A37" s="47" t="str" cm="1">
        <f t="array" ref="A37">IF(INDEX('C2 Equipment List'!A:A, ROW())="","", INDEX('C2 Equipment List'!A:A, ROW()))</f>
        <v>Yes</v>
      </c>
      <c r="B37" s="47" t="str" cm="1">
        <f t="array" ref="B37">IF(INDEX('C2 Equipment List'!B:B, ROW())="","", INDEX('C2 Equipment List'!B:B, ROW()))</f>
        <v>Cabling</v>
      </c>
      <c r="C37" s="133" t="e">
        <f ca="1">_xlfn.XLOOKUP(B37,Lists!E:E,Lists!F:F,"")</f>
        <v>#NAME?</v>
      </c>
      <c r="D37" s="47" t="str" cm="1">
        <f t="array" ref="D37">IF(INDEX('C2 Equipment List'!D:D, ROW())="","", INDEX('C2 Equipment List'!D:D, ROW()))</f>
        <v>Cisco Systems</v>
      </c>
      <c r="E37" s="47" t="str" cm="1">
        <f t="array" ref="E37">IF(INDEX('C2 Equipment List'!E:E, ROW())="","", INDEX('C2 Equipment List'!E:E, ROW()))</f>
        <v/>
      </c>
      <c r="F37" s="143" t="str" cm="1">
        <f t="array" ref="F37">IF(INDEX('C2 Equipment List'!F:F, ROW())="","", INDEX('C2 Equipment List'!F:F, ROW()))</f>
        <v>CAB-CON-C9K-RJ45 Console Cable 6ft with RJ-45-to-RJ-45</v>
      </c>
      <c r="G37" s="134" cm="1">
        <f t="array" ref="G37">IF(INDEX('C2 Equipment List'!G:G, ROW())="","", INDEX('C2 Equipment List'!G:G, ROW()))</f>
        <v>2</v>
      </c>
      <c r="H37" s="137"/>
      <c r="I37" s="137"/>
      <c r="J37" s="138"/>
      <c r="K37" s="139"/>
      <c r="L37" s="140"/>
      <c r="M37" s="141"/>
      <c r="N37" s="38">
        <f t="shared" si="0"/>
        <v>0</v>
      </c>
      <c r="O37" s="38">
        <f t="shared" si="1"/>
        <v>0</v>
      </c>
      <c r="P37" s="38">
        <f t="shared" si="2"/>
        <v>0</v>
      </c>
      <c r="Q37" s="38">
        <f t="shared" si="6"/>
        <v>0</v>
      </c>
      <c r="R37" s="38">
        <f t="shared" si="3"/>
        <v>0</v>
      </c>
      <c r="T37" s="114" t="b">
        <f t="shared" si="5"/>
        <v>0</v>
      </c>
    </row>
    <row r="38" spans="1:21" x14ac:dyDescent="0.25">
      <c r="A38" s="47" t="str" cm="1">
        <f t="array" ref="A38">IF(INDEX('C2 Equipment List'!A:A, ROW())="","", INDEX('C2 Equipment List'!A:A, ROW()))</f>
        <v>Yes</v>
      </c>
      <c r="B38" s="47" t="str" cm="1">
        <f t="array" ref="B38">IF(INDEX('C2 Equipment List'!B:B, ROW())="","", INDEX('C2 Equipment List'!B:B, ROW()))</f>
        <v>Cabling</v>
      </c>
      <c r="C38" s="133" t="e">
        <f ca="1">_xlfn.XLOOKUP(B38,Lists!E:E,Lists!F:F,"")</f>
        <v>#NAME?</v>
      </c>
      <c r="D38" s="47" t="str" cm="1">
        <f t="array" ref="D38">IF(INDEX('C2 Equipment List'!D:D, ROW())="","", INDEX('C2 Equipment List'!D:D, ROW()))</f>
        <v>Cisco Systems</v>
      </c>
      <c r="E38" s="47" t="str" cm="1">
        <f t="array" ref="E38">IF(INDEX('C2 Equipment List'!E:E, ROW())="","", INDEX('C2 Equipment List'!E:E, ROW()))</f>
        <v/>
      </c>
      <c r="F38" s="143" t="str" cm="1">
        <f t="array" ref="F38">IF(INDEX('C2 Equipment List'!F:F, ROW())="","", INDEX('C2 Equipment List'!F:F, ROW()))</f>
        <v>Console Cable 6ft with RJ-45-to-RJ-45 10-SLOT CHASSIS CABLE MANAGEMENT GUIDES for 9400</v>
      </c>
      <c r="G38" s="134" cm="1">
        <f t="array" ref="G38">IF(INDEX('C2 Equipment List'!G:G, ROW())="","", INDEX('C2 Equipment List'!G:G, ROW()))</f>
        <v>2</v>
      </c>
      <c r="H38" s="137"/>
      <c r="I38" s="137"/>
      <c r="J38" s="138"/>
      <c r="K38" s="139"/>
      <c r="L38" s="140"/>
      <c r="M38" s="141"/>
      <c r="N38" s="38">
        <f t="shared" si="0"/>
        <v>0</v>
      </c>
      <c r="O38" s="38">
        <f t="shared" si="1"/>
        <v>0</v>
      </c>
      <c r="P38" s="38">
        <f t="shared" si="2"/>
        <v>0</v>
      </c>
      <c r="Q38" s="38">
        <f t="shared" si="6"/>
        <v>0</v>
      </c>
      <c r="R38" s="38">
        <f t="shared" si="3"/>
        <v>0</v>
      </c>
      <c r="T38" s="114" t="b">
        <f t="shared" si="5"/>
        <v>0</v>
      </c>
    </row>
    <row r="39" spans="1:21" s="57" customFormat="1" ht="30" x14ac:dyDescent="0.25">
      <c r="A39" s="47" t="str" cm="1">
        <f t="array" ref="A39">IF(INDEX('C2 Equipment List'!A:A, ROW())="","", INDEX('C2 Equipment List'!A:A, ROW()))</f>
        <v>Yes</v>
      </c>
      <c r="B39" s="47" t="str" cm="1">
        <f t="array" ref="B39">IF(INDEX('C2 Equipment List'!B:B, ROW())="","", INDEX('C2 Equipment List'!B:B, ROW()))</f>
        <v>Module</v>
      </c>
      <c r="C39" s="133" t="e">
        <f ca="1">_xlfn.XLOOKUP(B39,Lists!E:E,Lists!F:F,"")</f>
        <v>#NAME?</v>
      </c>
      <c r="D39" s="47" t="str" cm="1">
        <f t="array" ref="D39">IF(INDEX('C2 Equipment List'!D:D, ROW())="","", INDEX('C2 Equipment List'!D:D, ROW()))</f>
        <v>Cisco Systems</v>
      </c>
      <c r="E39" s="47" t="str" cm="1">
        <f t="array" ref="E39">IF(INDEX('C2 Equipment List'!E:E, ROW())="","", INDEX('C2 Equipment List'!E:E, ROW()))</f>
        <v/>
      </c>
      <c r="F39" s="143" t="str" cm="1">
        <f t="array" ref="F39">IF(INDEX('C2 Equipment List'!F:F, ROW())="","", INDEX('C2 Equipment List'!F:F, ROW()))</f>
        <v>C9K-ACC-ADP-DB9 ADAPTER FOR DB9F TO RJ45 for 9400</v>
      </c>
      <c r="G39" s="134" cm="1">
        <f t="array" ref="G39">IF(INDEX('C2 Equipment List'!G:G, ROW())="","", INDEX('C2 Equipment List'!G:G, ROW()))</f>
        <v>2</v>
      </c>
      <c r="H39" s="137"/>
      <c r="I39" s="137"/>
      <c r="J39" s="138"/>
      <c r="K39" s="139"/>
      <c r="L39" s="140"/>
      <c r="M39" s="141"/>
      <c r="N39" s="38">
        <f t="shared" si="0"/>
        <v>0</v>
      </c>
      <c r="O39" s="38">
        <f t="shared" si="1"/>
        <v>0</v>
      </c>
      <c r="P39" s="38">
        <f t="shared" si="2"/>
        <v>0</v>
      </c>
      <c r="Q39" s="38">
        <f t="shared" si="6"/>
        <v>0</v>
      </c>
      <c r="R39" s="38">
        <f t="shared" si="3"/>
        <v>0</v>
      </c>
      <c r="S39" s="114"/>
      <c r="T39" s="114" t="b">
        <f t="shared" si="5"/>
        <v>0</v>
      </c>
      <c r="U39" s="114"/>
    </row>
    <row r="40" spans="1:21" s="57" customFormat="1" x14ac:dyDescent="0.25">
      <c r="A40" s="47" t="str" cm="1">
        <f t="array" ref="A40">IF(INDEX('C2 Equipment List'!A:A, ROW())="","", INDEX('C2 Equipment List'!A:A, ROW()))</f>
        <v>Yes</v>
      </c>
      <c r="B40" s="47" t="str" cm="1">
        <f t="array" ref="B40">IF(INDEX('C2 Equipment List'!B:B, ROW())="","", INDEX('C2 Equipment List'!B:B, ROW()))</f>
        <v>Connectors</v>
      </c>
      <c r="C40" s="133" t="e">
        <f ca="1">_xlfn.XLOOKUP(B40,Lists!E:E,Lists!F:F,"")</f>
        <v>#NAME?</v>
      </c>
      <c r="D40" s="47" t="str" cm="1">
        <f t="array" ref="D40">IF(INDEX('C2 Equipment List'!D:D, ROW())="","", INDEX('C2 Equipment List'!D:D, ROW()))</f>
        <v>Cisco Systems</v>
      </c>
      <c r="E40" s="47" t="str" cm="1">
        <f t="array" ref="E40">IF(INDEX('C2 Equipment List'!E:E, ROW())="","", INDEX('C2 Equipment List'!E:E, ROW()))</f>
        <v/>
      </c>
      <c r="F40" s="143" t="str" cm="1">
        <f t="array" ref="F40">IF(INDEX('C2 Equipment List'!F:F, ROW())="","", INDEX('C2 Equipment List'!F:F, ROW()))</f>
        <v>C9K-ACC-SCR-12 12-24 and 10-32 SCREWS FOR RACK INSTALLATION, QTY 12</v>
      </c>
      <c r="G40" s="134" cm="1">
        <f t="array" ref="G40">IF(INDEX('C2 Equipment List'!G:G, ROW())="","", INDEX('C2 Equipment List'!G:G, ROW()))</f>
        <v>2</v>
      </c>
      <c r="H40" s="137"/>
      <c r="I40" s="137"/>
      <c r="J40" s="138"/>
      <c r="K40" s="139"/>
      <c r="L40" s="140"/>
      <c r="M40" s="141"/>
      <c r="N40" s="38">
        <f t="shared" si="0"/>
        <v>0</v>
      </c>
      <c r="O40" s="38">
        <f t="shared" si="1"/>
        <v>0</v>
      </c>
      <c r="P40" s="38">
        <f t="shared" si="2"/>
        <v>0</v>
      </c>
      <c r="Q40" s="38">
        <f t="shared" si="6"/>
        <v>0</v>
      </c>
      <c r="R40" s="38">
        <f t="shared" si="3"/>
        <v>0</v>
      </c>
      <c r="S40" s="114"/>
      <c r="T40" s="114" t="b">
        <f t="shared" si="5"/>
        <v>0</v>
      </c>
      <c r="U40" s="114"/>
    </row>
    <row r="41" spans="1:21" ht="30" x14ac:dyDescent="0.25">
      <c r="A41" s="47" t="str" cm="1">
        <f t="array" ref="A41">IF(INDEX('C2 Equipment List'!A:A, ROW())="","", INDEX('C2 Equipment List'!A:A, ROW()))</f>
        <v>Yes</v>
      </c>
      <c r="B41" s="47" t="str" cm="1">
        <f t="array" ref="B41">IF(INDEX('C2 Equipment List'!B:B, ROW())="","", INDEX('C2 Equipment List'!B:B, ROW()))</f>
        <v>Module</v>
      </c>
      <c r="C41" s="133" t="e">
        <f ca="1">_xlfn.XLOOKUP(B41,Lists!E:E,Lists!F:F,"")</f>
        <v>#NAME?</v>
      </c>
      <c r="D41" s="47" t="str" cm="1">
        <f t="array" ref="D41">IF(INDEX('C2 Equipment List'!D:D, ROW())="","", INDEX('C2 Equipment List'!D:D, ROW()))</f>
        <v>Cisco Systems</v>
      </c>
      <c r="E41" s="47" t="str" cm="1">
        <f t="array" ref="E41">IF(INDEX('C2 Equipment List'!E:E, ROW())="","", INDEX('C2 Equipment List'!E:E, ROW()))</f>
        <v/>
      </c>
      <c r="F41" s="143" t="str" cm="1">
        <f t="array" ref="F41">IF(INDEX('C2 Equipment List'!F:F, ROW())="","", INDEX('C2 Equipment List'!F:F, ROW()))</f>
        <v>C9400-LC-48HX-B Catalyst 9400 2xC9400-LC-48HX BUNDLE PID ONLY-NOT ACTUAL HW</v>
      </c>
      <c r="G41" s="134" cm="1">
        <f t="array" ref="G41">IF(INDEX('C2 Equipment List'!G:G, ROW())="","", INDEX('C2 Equipment List'!G:G, ROW()))</f>
        <v>2</v>
      </c>
      <c r="H41" s="137"/>
      <c r="I41" s="137"/>
      <c r="J41" s="138"/>
      <c r="K41" s="139"/>
      <c r="L41" s="140"/>
      <c r="M41" s="141"/>
      <c r="N41" s="38">
        <f t="shared" si="0"/>
        <v>0</v>
      </c>
      <c r="O41" s="38">
        <f t="shared" si="1"/>
        <v>0</v>
      </c>
      <c r="P41" s="38">
        <f t="shared" si="2"/>
        <v>0</v>
      </c>
      <c r="Q41" s="38">
        <f t="shared" si="6"/>
        <v>0</v>
      </c>
      <c r="R41" s="38">
        <f t="shared" si="3"/>
        <v>0</v>
      </c>
      <c r="T41" s="114" t="b">
        <f t="shared" si="5"/>
        <v>0</v>
      </c>
    </row>
    <row r="42" spans="1:21" ht="30" x14ac:dyDescent="0.25">
      <c r="A42" s="47" t="str" cm="1">
        <f t="array" ref="A42">IF(INDEX('C2 Equipment List'!A:A, ROW())="","", INDEX('C2 Equipment List'!A:A, ROW()))</f>
        <v>Yes</v>
      </c>
      <c r="B42" s="47" t="str" cm="1">
        <f t="array" ref="B42">IF(INDEX('C2 Equipment List'!B:B, ROW())="","", INDEX('C2 Equipment List'!B:B, ROW()))</f>
        <v>Module</v>
      </c>
      <c r="C42" s="133" t="e">
        <f ca="1">_xlfn.XLOOKUP(B42,Lists!E:E,Lists!F:F,"")</f>
        <v>#NAME?</v>
      </c>
      <c r="D42" s="47" t="str" cm="1">
        <f t="array" ref="D42">IF(INDEX('C2 Equipment List'!D:D, ROW())="","", INDEX('C2 Equipment List'!D:D, ROW()))</f>
        <v>Cisco Systems</v>
      </c>
      <c r="E42" s="47" t="str" cm="1">
        <f t="array" ref="E42">IF(INDEX('C2 Equipment List'!E:E, ROW())="","", INDEX('C2 Equipment List'!E:E, ROW()))</f>
        <v/>
      </c>
      <c r="F42" s="143" t="str" cm="1">
        <f t="array" ref="F42">IF(INDEX('C2 Equipment List'!F:F, ROW())="","", INDEX('C2 Equipment List'!F:F, ROW()))</f>
        <v xml:space="preserve">Catalyst 9400 2xC9400-LC-48HX BUNDLE PIDONLY-NOT ACTUAL HW </v>
      </c>
      <c r="G42" s="134" cm="1">
        <f t="array" ref="G42">IF(INDEX('C2 Equipment List'!G:G, ROW())="","", INDEX('C2 Equipment List'!G:G, ROW()))</f>
        <v>6</v>
      </c>
      <c r="H42" s="137"/>
      <c r="I42" s="137"/>
      <c r="J42" s="138"/>
      <c r="K42" s="139"/>
      <c r="L42" s="140"/>
      <c r="M42" s="141"/>
      <c r="N42" s="38">
        <f t="shared" si="0"/>
        <v>0</v>
      </c>
      <c r="O42" s="38">
        <f t="shared" si="1"/>
        <v>0</v>
      </c>
      <c r="P42" s="38">
        <f t="shared" si="2"/>
        <v>0</v>
      </c>
      <c r="Q42" s="38">
        <f t="shared" si="6"/>
        <v>0</v>
      </c>
      <c r="R42" s="38">
        <f t="shared" si="3"/>
        <v>0</v>
      </c>
      <c r="T42" s="114" t="b">
        <f t="shared" si="5"/>
        <v>0</v>
      </c>
    </row>
    <row r="43" spans="1:21" x14ac:dyDescent="0.25">
      <c r="A43" s="47" t="str" cm="1">
        <f t="array" ref="A43">IF(INDEX('C2 Equipment List'!A:A, ROW())="","", INDEX('C2 Equipment List'!A:A, ROW()))</f>
        <v>Yes</v>
      </c>
      <c r="B43" s="47" t="str" cm="1">
        <f t="array" ref="B43">IF(INDEX('C2 Equipment List'!B:B, ROW())="","", INDEX('C2 Equipment List'!B:B, ROW()))</f>
        <v>Module</v>
      </c>
      <c r="C43" s="133" t="e">
        <f ca="1">_xlfn.XLOOKUP(B43,Lists!E:E,Lists!F:F,"")</f>
        <v>#NAME?</v>
      </c>
      <c r="D43" s="47" t="str" cm="1">
        <f t="array" ref="D43">IF(INDEX('C2 Equipment List'!D:D, ROW())="","", INDEX('C2 Equipment List'!D:D, ROW()))</f>
        <v>Cisco Systems</v>
      </c>
      <c r="E43" s="47" t="str" cm="1">
        <f t="array" ref="E43">IF(INDEX('C2 Equipment List'!E:E, ROW())="","", INDEX('C2 Equipment List'!E:E, ROW()))</f>
        <v/>
      </c>
      <c r="F43" s="143" t="str" cm="1">
        <f t="array" ref="F43">IF(INDEX('C2 Equipment List'!F:F, ROW())="","", INDEX('C2 Equipment List'!F:F, ROW()))</f>
        <v>C9400X-SUP-2XL-B Catalyst 9400 Series SUP2XL BUNDLE PIDONLY-NOT ACTUAL HW</v>
      </c>
      <c r="G43" s="134" cm="1">
        <f t="array" ref="G43">IF(INDEX('C2 Equipment List'!G:G, ROW())="","", INDEX('C2 Equipment List'!G:G, ROW()))</f>
        <v>2</v>
      </c>
      <c r="H43" s="137"/>
      <c r="I43" s="137"/>
      <c r="J43" s="138"/>
      <c r="K43" s="139"/>
      <c r="L43" s="140"/>
      <c r="M43" s="141"/>
      <c r="N43" s="38">
        <f t="shared" si="0"/>
        <v>0</v>
      </c>
      <c r="O43" s="38">
        <f t="shared" si="1"/>
        <v>0</v>
      </c>
      <c r="P43" s="38">
        <f t="shared" si="2"/>
        <v>0</v>
      </c>
      <c r="Q43" s="38">
        <f t="shared" si="6"/>
        <v>0</v>
      </c>
      <c r="R43" s="38">
        <f t="shared" si="3"/>
        <v>0</v>
      </c>
      <c r="T43" s="114" t="b">
        <f t="shared" si="5"/>
        <v>0</v>
      </c>
    </row>
    <row r="44" spans="1:21" ht="30" x14ac:dyDescent="0.25">
      <c r="A44" s="47" t="str" cm="1">
        <f t="array" ref="A44">IF(INDEX('C2 Equipment List'!A:A, ROW())="","", INDEX('C2 Equipment List'!A:A, ROW()))</f>
        <v>Yes</v>
      </c>
      <c r="B44" s="47" t="str" cm="1">
        <f t="array" ref="B44">IF(INDEX('C2 Equipment List'!B:B, ROW())="","", INDEX('C2 Equipment List'!B:B, ROW()))</f>
        <v>Module</v>
      </c>
      <c r="C44" s="133" t="e">
        <f ca="1">_xlfn.XLOOKUP(B44,Lists!E:E,Lists!F:F,"")</f>
        <v>#NAME?</v>
      </c>
      <c r="D44" s="47" t="str" cm="1">
        <f t="array" ref="D44">IF(INDEX('C2 Equipment List'!D:D, ROW())="","", INDEX('C2 Equipment List'!D:D, ROW()))</f>
        <v>Cisco Systems</v>
      </c>
      <c r="E44" s="47" t="str" cm="1">
        <f t="array" ref="E44">IF(INDEX('C2 Equipment List'!E:E, ROW())="","", INDEX('C2 Equipment List'!E:E, ROW()))</f>
        <v/>
      </c>
      <c r="F44" s="143" t="str" cm="1">
        <f t="array" ref="F44">IF(INDEX('C2 Equipment List'!F:F, ROW())="","", INDEX('C2 Equipment List'!F:F, ROW()))</f>
        <v>C9400X-SUP-2XL Cisco Catalyst 9400 Series Supervisor 2XL Module</v>
      </c>
      <c r="G44" s="134" cm="1">
        <f t="array" ref="G44">IF(INDEX('C2 Equipment List'!G:G, ROW())="","", INDEX('C2 Equipment List'!G:G, ROW()))</f>
        <v>2</v>
      </c>
      <c r="H44" s="137"/>
      <c r="I44" s="137"/>
      <c r="J44" s="138"/>
      <c r="K44" s="139"/>
      <c r="L44" s="140"/>
      <c r="M44" s="141"/>
      <c r="N44" s="38">
        <f t="shared" si="0"/>
        <v>0</v>
      </c>
      <c r="O44" s="38">
        <f t="shared" si="1"/>
        <v>0</v>
      </c>
      <c r="P44" s="38">
        <f t="shared" si="2"/>
        <v>0</v>
      </c>
      <c r="Q44" s="38">
        <f t="shared" si="6"/>
        <v>0</v>
      </c>
      <c r="R44" s="38">
        <f t="shared" si="3"/>
        <v>0</v>
      </c>
      <c r="T44" s="114" t="b">
        <f t="shared" si="5"/>
        <v>0</v>
      </c>
    </row>
    <row r="45" spans="1:21" x14ac:dyDescent="0.25">
      <c r="A45" s="47" t="str" cm="1">
        <f t="array" ref="A45">IF(INDEX('C2 Equipment List'!A:A, ROW())="","", INDEX('C2 Equipment List'!A:A, ROW()))</f>
        <v>Yes</v>
      </c>
      <c r="B45" s="47" t="str" cm="1">
        <f t="array" ref="B45">IF(INDEX('C2 Equipment List'!B:B, ROW())="","", INDEX('C2 Equipment List'!B:B, ROW()))</f>
        <v>Switch</v>
      </c>
      <c r="C45" s="133" t="e">
        <f ca="1">_xlfn.XLOOKUP(B45,Lists!E:E,Lists!F:F,"")</f>
        <v>#NAME?</v>
      </c>
      <c r="D45" s="47" t="str" cm="1">
        <f t="array" ref="D45">IF(INDEX('C2 Equipment List'!D:D, ROW())="","", INDEX('C2 Equipment List'!D:D, ROW()))</f>
        <v>Cisco Systems</v>
      </c>
      <c r="E45" s="47" t="str" cm="1">
        <f t="array" ref="E45">IF(INDEX('C2 Equipment List'!E:E, ROW())="","", INDEX('C2 Equipment List'!E:E, ROW()))</f>
        <v/>
      </c>
      <c r="F45" s="143" t="str" cm="1">
        <f t="array" ref="F45">IF(INDEX('C2 Equipment List'!F:F, ROW())="","", INDEX('C2 Equipment List'!F:F, ROW()))</f>
        <v>C9400-LC-48XS Cisco Catalyst 9400 Series 48-Port 10 Gigabit Ethernet(SFP+)</v>
      </c>
      <c r="G45" s="134" cm="1">
        <f t="array" ref="G45">IF(INDEX('C2 Equipment List'!G:G, ROW())="","", INDEX('C2 Equipment List'!G:G, ROW()))</f>
        <v>2</v>
      </c>
      <c r="H45" s="137"/>
      <c r="I45" s="137"/>
      <c r="J45" s="138"/>
      <c r="K45" s="139"/>
      <c r="L45" s="140"/>
      <c r="M45" s="141"/>
      <c r="N45" s="38">
        <f t="shared" si="0"/>
        <v>0</v>
      </c>
      <c r="O45" s="38">
        <f t="shared" si="1"/>
        <v>0</v>
      </c>
      <c r="P45" s="38">
        <f t="shared" si="2"/>
        <v>0</v>
      </c>
      <c r="Q45" s="38">
        <f t="shared" si="6"/>
        <v>0</v>
      </c>
      <c r="R45" s="38">
        <f t="shared" si="3"/>
        <v>0</v>
      </c>
      <c r="T45" s="114" t="b">
        <f t="shared" si="5"/>
        <v>0</v>
      </c>
    </row>
    <row r="46" spans="1:21" ht="30" x14ac:dyDescent="0.25">
      <c r="A46" s="47" t="str" cm="1">
        <f t="array" ref="A46">IF(INDEX('C2 Equipment List'!A:A, ROW())="","", INDEX('C2 Equipment List'!A:A, ROW()))</f>
        <v>Yes</v>
      </c>
      <c r="B46" s="47" t="str" cm="1">
        <f t="array" ref="B46">IF(INDEX('C2 Equipment List'!B:B, ROW())="","", INDEX('C2 Equipment List'!B:B, ROW()))</f>
        <v>Connectors</v>
      </c>
      <c r="C46" s="133" t="e">
        <f ca="1">_xlfn.XLOOKUP(B46,Lists!E:E,Lists!F:F,"")</f>
        <v>#NAME?</v>
      </c>
      <c r="D46" s="47" t="str" cm="1">
        <f t="array" ref="D46">IF(INDEX('C2 Equipment List'!D:D, ROW())="","", INDEX('C2 Equipment List'!D:D, ROW()))</f>
        <v>Cisco Systems</v>
      </c>
      <c r="E46" s="47" t="str" cm="1">
        <f t="array" ref="E46">IF(INDEX('C2 Equipment List'!E:E, ROW())="","", INDEX('C2 Equipment List'!E:E, ROW()))</f>
        <v/>
      </c>
      <c r="F46" s="143" t="str" cm="1">
        <f t="array" ref="F46">IF(INDEX('C2 Equipment List'!F:F, ROW())="","", INDEX('C2 Equipment List'!F:F, ROW()))</f>
        <v>NETWORK-PNPLIC Network Plug-n-Play Connect for zero-touch device deployment</v>
      </c>
      <c r="G46" s="134" cm="1">
        <f t="array" ref="G46">IF(INDEX('C2 Equipment List'!G:G, ROW())="","", INDEX('C2 Equipment List'!G:G, ROW()))</f>
        <v>2</v>
      </c>
      <c r="H46" s="137"/>
      <c r="I46" s="137"/>
      <c r="J46" s="138"/>
      <c r="K46" s="139"/>
      <c r="L46" s="140"/>
      <c r="M46" s="141"/>
      <c r="N46" s="38">
        <f t="shared" si="0"/>
        <v>0</v>
      </c>
      <c r="O46" s="38">
        <f t="shared" si="1"/>
        <v>0</v>
      </c>
      <c r="P46" s="38">
        <f t="shared" si="2"/>
        <v>0</v>
      </c>
      <c r="Q46" s="38">
        <f t="shared" si="6"/>
        <v>0</v>
      </c>
      <c r="R46" s="38">
        <f t="shared" si="3"/>
        <v>0</v>
      </c>
      <c r="T46" s="114" t="b">
        <f t="shared" si="5"/>
        <v>0</v>
      </c>
    </row>
    <row r="47" spans="1:21" ht="30" x14ac:dyDescent="0.25">
      <c r="A47" s="47" t="str" cm="1">
        <f t="array" ref="A47">IF(INDEX('C2 Equipment List'!A:A, ROW())="","", INDEX('C2 Equipment List'!A:A, ROW()))</f>
        <v>Yes</v>
      </c>
      <c r="B47" s="47" t="str" cm="1">
        <f t="array" ref="B47">IF(INDEX('C2 Equipment List'!B:B, ROW())="","", INDEX('C2 Equipment List'!B:B, ROW()))</f>
        <v>License</v>
      </c>
      <c r="C47" s="133" t="e">
        <f ca="1">_xlfn.XLOOKUP(B47,Lists!E:E,Lists!F:F,"")</f>
        <v>#NAME?</v>
      </c>
      <c r="D47" s="47" t="str" cm="1">
        <f t="array" ref="D47">IF(INDEX('C2 Equipment List'!D:D, ROW())="","", INDEX('C2 Equipment List'!D:D, ROW()))</f>
        <v>Cisco Systems</v>
      </c>
      <c r="E47" s="47" t="str" cm="1">
        <f t="array" ref="E47">IF(INDEX('C2 Equipment List'!E:E, ROW())="","", INDEX('C2 Equipment List'!E:E, ROW()))</f>
        <v/>
      </c>
      <c r="F47" s="143" t="str" cm="1">
        <f t="array" ref="F47">IF(INDEX('C2 Equipment List'!F:F, ROW())="","", INDEX('C2 Equipment List'!F:F, ROW()))</f>
        <v>C9000-HSEC U.S. Export Restriction Compliance license for Catalyst 9000</v>
      </c>
      <c r="G47" s="134" cm="1">
        <f t="array" ref="G47">IF(INDEX('C2 Equipment List'!G:G, ROW())="","", INDEX('C2 Equipment List'!G:G, ROW()))</f>
        <v>2</v>
      </c>
      <c r="H47" s="137"/>
      <c r="I47" s="137"/>
      <c r="J47" s="138"/>
      <c r="K47" s="139"/>
      <c r="L47" s="140"/>
      <c r="M47" s="141"/>
      <c r="N47" s="38">
        <f t="shared" si="0"/>
        <v>0</v>
      </c>
      <c r="O47" s="38">
        <f t="shared" si="1"/>
        <v>0</v>
      </c>
      <c r="P47" s="38">
        <f t="shared" si="2"/>
        <v>0</v>
      </c>
      <c r="Q47" s="38">
        <f t="shared" si="6"/>
        <v>0</v>
      </c>
      <c r="R47" s="38">
        <f t="shared" si="3"/>
        <v>0</v>
      </c>
      <c r="T47" s="114" t="b">
        <f t="shared" si="5"/>
        <v>0</v>
      </c>
    </row>
    <row r="48" spans="1:21" ht="30" x14ac:dyDescent="0.25">
      <c r="A48" s="47" t="str" cm="1">
        <f t="array" ref="A48">IF(INDEX('C2 Equipment List'!A:A, ROW())="","", INDEX('C2 Equipment List'!A:A, ROW()))</f>
        <v>Yes</v>
      </c>
      <c r="B48" s="47" t="str" cm="1">
        <f t="array" ref="B48">IF(INDEX('C2 Equipment List'!B:B, ROW())="","", INDEX('C2 Equipment List'!B:B, ROW()))</f>
        <v>Module</v>
      </c>
      <c r="C48" s="133" t="e">
        <f ca="1">_xlfn.XLOOKUP(B48,Lists!E:E,Lists!F:F,"")</f>
        <v>#NAME?</v>
      </c>
      <c r="D48" s="47" t="str" cm="1">
        <f t="array" ref="D48">IF(INDEX('C2 Equipment List'!D:D, ROW())="","", INDEX('C2 Equipment List'!D:D, ROW()))</f>
        <v>Cisco Systems</v>
      </c>
      <c r="E48" s="47" t="str" cm="1">
        <f t="array" ref="E48">IF(INDEX('C2 Equipment List'!E:E, ROW())="","", INDEX('C2 Equipment List'!E:E, ROW()))</f>
        <v/>
      </c>
      <c r="F48" s="143" t="str" cm="1">
        <f t="array" ref="F48">IF(INDEX('C2 Equipment List'!F:F, ROW())="","", INDEX('C2 Equipment List'!F:F, ROW()))</f>
        <v>C9400-SSD-480GB Cisco Catalyst 9400 Series 480GB M2 SATA memory (Supervisor)</v>
      </c>
      <c r="G48" s="134" cm="1">
        <f t="array" ref="G48">IF(INDEX('C2 Equipment List'!G:G, ROW())="","", INDEX('C2 Equipment List'!G:G, ROW()))</f>
        <v>4</v>
      </c>
      <c r="H48" s="137"/>
      <c r="I48" s="137"/>
      <c r="J48" s="138"/>
      <c r="K48" s="139"/>
      <c r="L48" s="140"/>
      <c r="M48" s="141"/>
      <c r="N48" s="38">
        <f t="shared" si="0"/>
        <v>0</v>
      </c>
      <c r="O48" s="38">
        <f t="shared" si="1"/>
        <v>0</v>
      </c>
      <c r="P48" s="38">
        <f t="shared" si="2"/>
        <v>0</v>
      </c>
      <c r="Q48" s="38">
        <f t="shared" si="6"/>
        <v>0</v>
      </c>
      <c r="R48" s="38">
        <f t="shared" si="3"/>
        <v>0</v>
      </c>
      <c r="T48" s="114" t="b">
        <f t="shared" si="5"/>
        <v>0</v>
      </c>
    </row>
    <row r="49" spans="1:21" ht="30" x14ac:dyDescent="0.25">
      <c r="A49" s="47" t="str" cm="1">
        <f t="array" ref="A49">IF(INDEX('C2 Equipment List'!A:A, ROW())="","", INDEX('C2 Equipment List'!A:A, ROW()))</f>
        <v>Yes</v>
      </c>
      <c r="B49" s="47" t="str" cm="1">
        <f t="array" ref="B49">IF(INDEX('C2 Equipment List'!B:B, ROW())="","", INDEX('C2 Equipment List'!B:B, ROW()))</f>
        <v>Module</v>
      </c>
      <c r="C49" s="133" t="e">
        <f ca="1">_xlfn.XLOOKUP(B49,Lists!E:E,Lists!F:F,"")</f>
        <v>#NAME?</v>
      </c>
      <c r="D49" s="47" t="str" cm="1">
        <f t="array" ref="D49">IF(INDEX('C2 Equipment List'!D:D, ROW())="","", INDEX('C2 Equipment List'!D:D, ROW()))</f>
        <v>Cisco Systems</v>
      </c>
      <c r="E49" s="47" t="str" cm="1">
        <f t="array" ref="E49">IF(INDEX('C2 Equipment List'!E:E, ROW())="","", INDEX('C2 Equipment List'!E:E, ROW()))</f>
        <v/>
      </c>
      <c r="F49" s="143" t="str" cm="1">
        <f t="array" ref="F49">IF(INDEX('C2 Equipment List'!F:F, ROW())="","", INDEX('C2 Equipment List'!F:F, ROW()))</f>
        <v>C9400X-SUP-2XL/2 Cisco Catalyst 9400 Series Redundant Supervisor 2XL Module</v>
      </c>
      <c r="G49" s="134" cm="1">
        <f t="array" ref="G49">IF(INDEX('C2 Equipment List'!G:G, ROW())="","", INDEX('C2 Equipment List'!G:G, ROW()))</f>
        <v>2</v>
      </c>
      <c r="H49" s="137"/>
      <c r="I49" s="137"/>
      <c r="J49" s="138"/>
      <c r="K49" s="139"/>
      <c r="L49" s="140"/>
      <c r="M49" s="141"/>
      <c r="N49" s="38">
        <f t="shared" si="0"/>
        <v>0</v>
      </c>
      <c r="O49" s="38">
        <f t="shared" si="1"/>
        <v>0</v>
      </c>
      <c r="P49" s="38">
        <f t="shared" si="2"/>
        <v>0</v>
      </c>
      <c r="Q49" s="38">
        <f t="shared" si="6"/>
        <v>0</v>
      </c>
      <c r="R49" s="38">
        <f t="shared" si="3"/>
        <v>0</v>
      </c>
      <c r="T49" s="114" t="b">
        <f t="shared" si="5"/>
        <v>0</v>
      </c>
    </row>
    <row r="50" spans="1:21" ht="30" x14ac:dyDescent="0.25">
      <c r="A50" s="47" t="str" cm="1">
        <f t="array" ref="A50">IF(INDEX('C2 Equipment List'!A:A, ROW())="","", INDEX('C2 Equipment List'!A:A, ROW()))</f>
        <v>Yes</v>
      </c>
      <c r="B50" s="47" t="str" cm="1">
        <f t="array" ref="B50">IF(INDEX('C2 Equipment List'!B:B, ROW())="","", INDEX('C2 Equipment List'!B:B, ROW()))</f>
        <v>Module</v>
      </c>
      <c r="C50" s="133" t="e">
        <f ca="1">_xlfn.XLOOKUP(B50,Lists!E:E,Lists!F:F,"")</f>
        <v>#NAME?</v>
      </c>
      <c r="D50" s="47" t="str" cm="1">
        <f t="array" ref="D50">IF(INDEX('C2 Equipment List'!D:D, ROW())="","", INDEX('C2 Equipment List'!D:D, ROW()))</f>
        <v>Cisco Systems</v>
      </c>
      <c r="E50" s="47" t="str" cm="1">
        <f t="array" ref="E50">IF(INDEX('C2 Equipment List'!E:E, ROW())="","", INDEX('C2 Equipment List'!E:E, ROW()))</f>
        <v/>
      </c>
      <c r="F50" s="143" t="str" cm="1">
        <f t="array" ref="F50">IF(INDEX('C2 Equipment List'!F:F, ROW())="","", INDEX('C2 Equipment List'!F:F, ROW()))</f>
        <v>SFP-10G-LR-S  10GBASE-LR SFP+ Transceiver Module</v>
      </c>
      <c r="G50" s="134" cm="1">
        <f t="array" ref="G50">IF(INDEX('C2 Equipment List'!G:G, ROW())="","", INDEX('C2 Equipment List'!G:G, ROW()))</f>
        <v>104</v>
      </c>
      <c r="H50" s="137"/>
      <c r="I50" s="137"/>
      <c r="J50" s="138"/>
      <c r="K50" s="139"/>
      <c r="L50" s="140"/>
      <c r="M50" s="141"/>
      <c r="N50" s="38">
        <f t="shared" si="0"/>
        <v>0</v>
      </c>
      <c r="O50" s="38">
        <f t="shared" si="1"/>
        <v>0</v>
      </c>
      <c r="P50" s="38">
        <f t="shared" si="2"/>
        <v>0</v>
      </c>
      <c r="Q50" s="38">
        <f t="shared" si="6"/>
        <v>0</v>
      </c>
      <c r="R50" s="38">
        <f t="shared" si="3"/>
        <v>0</v>
      </c>
      <c r="T50" s="114" t="b">
        <f t="shared" si="5"/>
        <v>0</v>
      </c>
    </row>
    <row r="51" spans="1:21" x14ac:dyDescent="0.25">
      <c r="A51" s="47" t="str" cm="1">
        <f t="array" ref="A51">IF(INDEX('C2 Equipment List'!A:A, ROW())="","", INDEX('C2 Equipment List'!A:A, ROW()))</f>
        <v>Yes</v>
      </c>
      <c r="B51" s="47" t="str" cm="1">
        <f t="array" ref="B51">IF(INDEX('C2 Equipment List'!B:B, ROW())="","", INDEX('C2 Equipment List'!B:B, ROW()))</f>
        <v>Module</v>
      </c>
      <c r="C51" s="133" t="e">
        <f ca="1">_xlfn.XLOOKUP(B51,Lists!E:E,Lists!F:F,"")</f>
        <v>#NAME?</v>
      </c>
      <c r="D51" s="47" t="str" cm="1">
        <f t="array" ref="D51">IF(INDEX('C2 Equipment List'!D:D, ROW())="","", INDEX('C2 Equipment List'!D:D, ROW()))</f>
        <v>Cisco Systems</v>
      </c>
      <c r="E51" s="47" t="str" cm="1">
        <f t="array" ref="E51">IF(INDEX('C2 Equipment List'!E:E, ROW())="","", INDEX('C2 Equipment List'!E:E, ROW()))</f>
        <v/>
      </c>
      <c r="F51" s="143" t="str" cm="1">
        <f t="array" ref="F51">IF(INDEX('C2 Equipment List'!F:F, ROW())="","", INDEX('C2 Equipment List'!F:F, ROW()))</f>
        <v>GLC-LH-SMD  1000BASE-LX/LH long-wavelength; with DOM</v>
      </c>
      <c r="G51" s="134" cm="1">
        <f t="array" ref="G51">IF(INDEX('C2 Equipment List'!G:G, ROW())="","", INDEX('C2 Equipment List'!G:G, ROW()))</f>
        <v>104</v>
      </c>
      <c r="H51" s="137"/>
      <c r="I51" s="137"/>
      <c r="J51" s="138"/>
      <c r="K51" s="139"/>
      <c r="L51" s="140"/>
      <c r="M51" s="141"/>
      <c r="N51" s="38">
        <f t="shared" si="0"/>
        <v>0</v>
      </c>
      <c r="O51" s="38">
        <f t="shared" si="1"/>
        <v>0</v>
      </c>
      <c r="P51" s="38">
        <f t="shared" si="2"/>
        <v>0</v>
      </c>
      <c r="Q51" s="38">
        <f t="shared" si="4"/>
        <v>0</v>
      </c>
      <c r="R51" s="38">
        <f t="shared" si="3"/>
        <v>0</v>
      </c>
      <c r="T51" s="114" t="b">
        <f t="shared" si="5"/>
        <v>0</v>
      </c>
    </row>
    <row r="52" spans="1:21" x14ac:dyDescent="0.25">
      <c r="A52" s="47" t="str" cm="1">
        <f t="array" ref="A52">IF(INDEX('C2 Equipment List'!A:A, ROW())="","", INDEX('C2 Equipment List'!A:A, ROW()))</f>
        <v>Yes</v>
      </c>
      <c r="B52" s="47" t="str" cm="1">
        <f t="array" ref="B52">IF(INDEX('C2 Equipment List'!B:B, ROW())="","", INDEX('C2 Equipment List'!B:B, ROW()))</f>
        <v>Module</v>
      </c>
      <c r="C52" s="133" t="e">
        <f ca="1">_xlfn.XLOOKUP(B52,Lists!E:E,Lists!F:F,"")</f>
        <v>#NAME?</v>
      </c>
      <c r="D52" s="47" t="str" cm="1">
        <f t="array" ref="D52">IF(INDEX('C2 Equipment List'!D:D, ROW())="","", INDEX('C2 Equipment List'!D:D, ROW()))</f>
        <v>Cisco Systems</v>
      </c>
      <c r="E52" s="47" t="str" cm="1">
        <f t="array" ref="E52">IF(INDEX('C2 Equipment List'!E:E, ROW())="","", INDEX('C2 Equipment List'!E:E, ROW()))</f>
        <v/>
      </c>
      <c r="F52" s="143" t="str" cm="1">
        <f t="array" ref="F52">IF(INDEX('C2 Equipment List'!F:F, ROW())="","", INDEX('C2 Equipment List'!F:F, ROW()))</f>
        <v>GLC-SX-MMD 1000BASE-SX short wavelength; with DOM</v>
      </c>
      <c r="G52" s="134" cm="1">
        <f t="array" ref="G52">IF(INDEX('C2 Equipment List'!G:G, ROW())="","", INDEX('C2 Equipment List'!G:G, ROW()))</f>
        <v>285</v>
      </c>
      <c r="H52" s="137"/>
      <c r="I52" s="137"/>
      <c r="J52" s="138"/>
      <c r="K52" s="139"/>
      <c r="L52" s="140"/>
      <c r="M52" s="141"/>
      <c r="N52" s="38">
        <f t="shared" si="0"/>
        <v>0</v>
      </c>
      <c r="O52" s="38">
        <f t="shared" si="1"/>
        <v>0</v>
      </c>
      <c r="P52" s="38">
        <f t="shared" si="2"/>
        <v>0</v>
      </c>
      <c r="Q52" s="38">
        <f t="shared" si="4"/>
        <v>0</v>
      </c>
      <c r="R52" s="38">
        <f t="shared" si="3"/>
        <v>0</v>
      </c>
      <c r="T52" s="114" t="b">
        <f t="shared" si="5"/>
        <v>0</v>
      </c>
    </row>
    <row r="53" spans="1:21" x14ac:dyDescent="0.25">
      <c r="A53" s="47" t="str" cm="1">
        <f t="array" ref="A53">IF(INDEX('C2 Equipment List'!A:A, ROW())="","", INDEX('C2 Equipment List'!A:A, ROW()))</f>
        <v/>
      </c>
      <c r="B53" s="47" t="str" cm="1">
        <f t="array" ref="B53">IF(INDEX('C2 Equipment List'!B:B, ROW())="","", INDEX('C2 Equipment List'!B:B, ROW()))</f>
        <v/>
      </c>
      <c r="C53" s="133" t="e">
        <f ca="1">_xlfn.XLOOKUP(B53,Lists!E:E,Lists!F:F,"")</f>
        <v>#NAME?</v>
      </c>
      <c r="D53" s="47" t="str" cm="1">
        <f t="array" ref="D53">IF(INDEX('C2 Equipment List'!D:D, ROW())="","", INDEX('C2 Equipment List'!D:D, ROW()))</f>
        <v/>
      </c>
      <c r="E53" s="47" t="str" cm="1">
        <f t="array" ref="E53">IF(INDEX('C2 Equipment List'!E:E, ROW())="","", INDEX('C2 Equipment List'!E:E, ROW()))</f>
        <v/>
      </c>
      <c r="F53" s="143" t="str" cm="1">
        <f t="array" ref="F53">IF(INDEX('C2 Equipment List'!F:F, ROW())="","", INDEX('C2 Equipment List'!F:F, ROW()))</f>
        <v/>
      </c>
      <c r="G53" s="134" t="str" cm="1">
        <f t="array" ref="G53">IF(INDEX('C2 Equipment List'!G:G, ROW())="","", INDEX('C2 Equipment List'!G:G, ROW()))</f>
        <v/>
      </c>
      <c r="H53" s="137"/>
      <c r="I53" s="137"/>
      <c r="J53" s="138"/>
      <c r="K53" s="139"/>
      <c r="L53" s="140"/>
      <c r="M53" s="141"/>
      <c r="N53" s="38">
        <f t="shared" si="0"/>
        <v>0</v>
      </c>
      <c r="O53" s="38">
        <f t="shared" si="1"/>
        <v>0</v>
      </c>
      <c r="P53" s="38">
        <f t="shared" si="2"/>
        <v>0</v>
      </c>
      <c r="Q53" s="38">
        <f t="shared" si="4"/>
        <v>0</v>
      </c>
      <c r="R53" s="38">
        <f t="shared" si="3"/>
        <v>0</v>
      </c>
      <c r="T53" s="114" t="b">
        <f t="shared" si="5"/>
        <v>0</v>
      </c>
    </row>
    <row r="54" spans="1:21" hidden="1" x14ac:dyDescent="0.25">
      <c r="A54" s="47" t="str" cm="1">
        <f t="array" ref="A54">IF(INDEX('C2 Equipment List'!A:A, ROW())="","", INDEX('C2 Equipment List'!A:A, ROW()))</f>
        <v/>
      </c>
      <c r="B54" s="47" t="str" cm="1">
        <f t="array" ref="B54">IF(INDEX('C2 Equipment List'!B:B, ROW())="","", INDEX('C2 Equipment List'!B:B, ROW()))</f>
        <v/>
      </c>
      <c r="C54" s="133" t="e">
        <f ca="1">_xlfn.XLOOKUP(B54,Lists!E:E,Lists!F:F,"")</f>
        <v>#NAME?</v>
      </c>
      <c r="D54" s="47" t="str" cm="1">
        <f t="array" ref="D54">IF(INDEX('C2 Equipment List'!D:D, ROW())="","", INDEX('C2 Equipment List'!D:D, ROW()))</f>
        <v/>
      </c>
      <c r="E54" s="47" t="str" cm="1">
        <f t="array" ref="E54">IF(INDEX('C2 Equipment List'!E:E, ROW())="","", INDEX('C2 Equipment List'!E:E, ROW()))</f>
        <v/>
      </c>
      <c r="F54" s="143" t="str" cm="1">
        <f t="array" ref="F54">IF(INDEX('C2 Equipment List'!F:F, ROW())="","", INDEX('C2 Equipment List'!F:F, ROW()))</f>
        <v/>
      </c>
      <c r="G54" s="134" t="str" cm="1">
        <f t="array" ref="G54">IF(INDEX('C2 Equipment List'!G:G, ROW())="","", INDEX('C2 Equipment List'!G:G, ROW()))</f>
        <v/>
      </c>
      <c r="H54" s="137"/>
      <c r="I54" s="137"/>
      <c r="J54" s="138"/>
      <c r="K54" s="139"/>
      <c r="L54" s="140"/>
      <c r="M54" s="141"/>
      <c r="N54" s="38">
        <f t="shared" si="0"/>
        <v>0</v>
      </c>
      <c r="O54" s="38">
        <f t="shared" si="1"/>
        <v>0</v>
      </c>
      <c r="P54" s="38">
        <f t="shared" si="2"/>
        <v>0</v>
      </c>
      <c r="Q54" s="38">
        <f t="shared" si="4"/>
        <v>0</v>
      </c>
      <c r="R54" s="38">
        <f t="shared" si="3"/>
        <v>0</v>
      </c>
      <c r="T54" s="114" t="b">
        <f t="shared" si="5"/>
        <v>0</v>
      </c>
    </row>
    <row r="55" spans="1:21" hidden="1" x14ac:dyDescent="0.25">
      <c r="A55" s="47" t="str" cm="1">
        <f t="array" ref="A55">IF(INDEX('C2 Equipment List'!A:A, ROW())="","", INDEX('C2 Equipment List'!A:A, ROW()))</f>
        <v/>
      </c>
      <c r="B55" s="47" t="str" cm="1">
        <f t="array" ref="B55">IF(INDEX('C2 Equipment List'!B:B, ROW())="","", INDEX('C2 Equipment List'!B:B, ROW()))</f>
        <v/>
      </c>
      <c r="C55" s="133" t="e">
        <f ca="1">_xlfn.XLOOKUP(B55,Lists!E:E,Lists!F:F,"")</f>
        <v>#NAME?</v>
      </c>
      <c r="D55" s="47" t="str" cm="1">
        <f t="array" ref="D55">IF(INDEX('C2 Equipment List'!D:D, ROW())="","", INDEX('C2 Equipment List'!D:D, ROW()))</f>
        <v/>
      </c>
      <c r="E55" s="47" t="str" cm="1">
        <f t="array" ref="E55">IF(INDEX('C2 Equipment List'!E:E, ROW())="","", INDEX('C2 Equipment List'!E:E, ROW()))</f>
        <v/>
      </c>
      <c r="F55" s="143" t="str" cm="1">
        <f t="array" ref="F55">IF(INDEX('C2 Equipment List'!F:F, ROW())="","", INDEX('C2 Equipment List'!F:F, ROW()))</f>
        <v/>
      </c>
      <c r="G55" s="134" t="str" cm="1">
        <f t="array" ref="G55">IF(INDEX('C2 Equipment List'!G:G, ROW())="","", INDEX('C2 Equipment List'!G:G, ROW()))</f>
        <v/>
      </c>
      <c r="H55" s="137"/>
      <c r="I55" s="137"/>
      <c r="J55" s="138"/>
      <c r="K55" s="139"/>
      <c r="L55" s="140"/>
      <c r="M55" s="141"/>
      <c r="N55" s="38">
        <f t="shared" si="0"/>
        <v>0</v>
      </c>
      <c r="O55" s="38">
        <f t="shared" si="1"/>
        <v>0</v>
      </c>
      <c r="P55" s="38">
        <f t="shared" si="2"/>
        <v>0</v>
      </c>
      <c r="Q55" s="38">
        <f t="shared" si="4"/>
        <v>0</v>
      </c>
      <c r="R55" s="38">
        <f t="shared" si="3"/>
        <v>0</v>
      </c>
      <c r="T55" s="114" t="b">
        <f t="shared" si="5"/>
        <v>0</v>
      </c>
    </row>
    <row r="56" spans="1:21" hidden="1" x14ac:dyDescent="0.25">
      <c r="A56" s="47" t="str" cm="1">
        <f t="array" ref="A56">IF(INDEX('C2 Equipment List'!A:A, ROW())="","", INDEX('C2 Equipment List'!A:A, ROW()))</f>
        <v/>
      </c>
      <c r="B56" s="47" t="str" cm="1">
        <f t="array" ref="B56">IF(INDEX('C2 Equipment List'!B:B, ROW())="","", INDEX('C2 Equipment List'!B:B, ROW()))</f>
        <v/>
      </c>
      <c r="C56" s="133" t="e">
        <f ca="1">_xlfn.XLOOKUP(B56,Lists!E:E,Lists!F:F,"")</f>
        <v>#NAME?</v>
      </c>
      <c r="D56" s="47" t="str" cm="1">
        <f t="array" ref="D56">IF(INDEX('C2 Equipment List'!D:D, ROW())="","", INDEX('C2 Equipment List'!D:D, ROW()))</f>
        <v/>
      </c>
      <c r="E56" s="47" t="str" cm="1">
        <f t="array" ref="E56">IF(INDEX('C2 Equipment List'!E:E, ROW())="","", INDEX('C2 Equipment List'!E:E, ROW()))</f>
        <v/>
      </c>
      <c r="F56" s="143" t="str" cm="1">
        <f t="array" ref="F56">IF(INDEX('C2 Equipment List'!F:F, ROW())="","", INDEX('C2 Equipment List'!F:F, ROW()))</f>
        <v/>
      </c>
      <c r="G56" s="134" t="str" cm="1">
        <f t="array" ref="G56">IF(INDEX('C2 Equipment List'!G:G, ROW())="","", INDEX('C2 Equipment List'!G:G, ROW()))</f>
        <v/>
      </c>
      <c r="H56" s="137"/>
      <c r="I56" s="137"/>
      <c r="J56" s="138"/>
      <c r="K56" s="139"/>
      <c r="L56" s="140"/>
      <c r="M56" s="141"/>
      <c r="N56" s="38">
        <f t="shared" si="0"/>
        <v>0</v>
      </c>
      <c r="O56" s="38">
        <f t="shared" si="1"/>
        <v>0</v>
      </c>
      <c r="P56" s="38">
        <f t="shared" si="2"/>
        <v>0</v>
      </c>
      <c r="Q56" s="38">
        <f t="shared" si="4"/>
        <v>0</v>
      </c>
      <c r="R56" s="38">
        <f t="shared" si="3"/>
        <v>0</v>
      </c>
      <c r="T56" s="114" t="b">
        <f t="shared" si="5"/>
        <v>0</v>
      </c>
    </row>
    <row r="57" spans="1:21" hidden="1" x14ac:dyDescent="0.25">
      <c r="A57" s="47" t="str" cm="1">
        <f t="array" ref="A57">IF(INDEX('C2 Equipment List'!A:A, ROW())="","", INDEX('C2 Equipment List'!A:A, ROW()))</f>
        <v/>
      </c>
      <c r="B57" s="47" t="str" cm="1">
        <f t="array" ref="B57">IF(INDEX('C2 Equipment List'!B:B, ROW())="","", INDEX('C2 Equipment List'!B:B, ROW()))</f>
        <v/>
      </c>
      <c r="C57" s="133" t="e">
        <f ca="1">_xlfn.XLOOKUP(B57,Lists!E:E,Lists!F:F,"")</f>
        <v>#NAME?</v>
      </c>
      <c r="D57" s="47" t="str" cm="1">
        <f t="array" ref="D57">IF(INDEX('C2 Equipment List'!D:D, ROW())="","", INDEX('C2 Equipment List'!D:D, ROW()))</f>
        <v/>
      </c>
      <c r="E57" s="47" t="str" cm="1">
        <f t="array" ref="E57">IF(INDEX('C2 Equipment List'!E:E, ROW())="","", INDEX('C2 Equipment List'!E:E, ROW()))</f>
        <v/>
      </c>
      <c r="F57" s="143" t="str" cm="1">
        <f t="array" ref="F57">IF(INDEX('C2 Equipment List'!F:F, ROW())="","", INDEX('C2 Equipment List'!F:F, ROW()))</f>
        <v/>
      </c>
      <c r="G57" s="134" t="str" cm="1">
        <f t="array" ref="G57">IF(INDEX('C2 Equipment List'!G:G, ROW())="","", INDEX('C2 Equipment List'!G:G, ROW()))</f>
        <v/>
      </c>
      <c r="H57" s="137"/>
      <c r="I57" s="137"/>
      <c r="J57" s="138"/>
      <c r="K57" s="139"/>
      <c r="L57" s="140"/>
      <c r="M57" s="141"/>
      <c r="N57" s="38">
        <f t="shared" si="0"/>
        <v>0</v>
      </c>
      <c r="O57" s="38">
        <f t="shared" si="1"/>
        <v>0</v>
      </c>
      <c r="P57" s="38">
        <f t="shared" si="2"/>
        <v>0</v>
      </c>
      <c r="Q57" s="38">
        <f t="shared" si="4"/>
        <v>0</v>
      </c>
      <c r="R57" s="38">
        <f t="shared" si="3"/>
        <v>0</v>
      </c>
      <c r="T57" s="114" t="b">
        <f t="shared" si="5"/>
        <v>0</v>
      </c>
    </row>
    <row r="58" spans="1:21" s="57" customFormat="1" hidden="1" x14ac:dyDescent="0.25">
      <c r="A58" s="47" t="str" cm="1">
        <f t="array" ref="A58">IF(INDEX('C2 Equipment List'!A:A, ROW())="","", INDEX('C2 Equipment List'!A:A, ROW()))</f>
        <v/>
      </c>
      <c r="B58" s="47" t="str" cm="1">
        <f t="array" ref="B58">IF(INDEX('C2 Equipment List'!B:B, ROW())="","", INDEX('C2 Equipment List'!B:B, ROW()))</f>
        <v/>
      </c>
      <c r="C58" s="133" t="e">
        <f ca="1">_xlfn.XLOOKUP(B58,Lists!E:E,Lists!F:F,"")</f>
        <v>#NAME?</v>
      </c>
      <c r="D58" s="47" t="str" cm="1">
        <f t="array" ref="D58">IF(INDEX('C2 Equipment List'!D:D, ROW())="","", INDEX('C2 Equipment List'!D:D, ROW()))</f>
        <v/>
      </c>
      <c r="E58" s="47" t="str" cm="1">
        <f t="array" ref="E58">IF(INDEX('C2 Equipment List'!E:E, ROW())="","", INDEX('C2 Equipment List'!E:E, ROW()))</f>
        <v/>
      </c>
      <c r="F58" s="143" t="str" cm="1">
        <f t="array" ref="F58">IF(INDEX('C2 Equipment List'!F:F, ROW())="","", INDEX('C2 Equipment List'!F:F, ROW()))</f>
        <v/>
      </c>
      <c r="G58" s="134" t="str" cm="1">
        <f t="array" ref="G58">IF(INDEX('C2 Equipment List'!G:G, ROW())="","", INDEX('C2 Equipment List'!G:G, ROW()))</f>
        <v/>
      </c>
      <c r="H58" s="137"/>
      <c r="I58" s="137"/>
      <c r="J58" s="138"/>
      <c r="K58" s="139"/>
      <c r="L58" s="140"/>
      <c r="M58" s="141"/>
      <c r="N58" s="38">
        <f t="shared" si="0"/>
        <v>0</v>
      </c>
      <c r="O58" s="38">
        <f t="shared" si="1"/>
        <v>0</v>
      </c>
      <c r="P58" s="38">
        <f t="shared" si="2"/>
        <v>0</v>
      </c>
      <c r="Q58" s="38">
        <f t="shared" si="4"/>
        <v>0</v>
      </c>
      <c r="R58" s="38">
        <f t="shared" si="3"/>
        <v>0</v>
      </c>
      <c r="S58" s="114"/>
      <c r="T58" s="114" t="b">
        <f t="shared" si="5"/>
        <v>0</v>
      </c>
      <c r="U58" s="114"/>
    </row>
    <row r="59" spans="1:21" s="57" customFormat="1" hidden="1" x14ac:dyDescent="0.25">
      <c r="A59" s="47" t="str" cm="1">
        <f t="array" ref="A59">IF(INDEX('C2 Equipment List'!A:A, ROW())="","", INDEX('C2 Equipment List'!A:A, ROW()))</f>
        <v/>
      </c>
      <c r="B59" s="47" t="str" cm="1">
        <f t="array" ref="B59">IF(INDEX('C2 Equipment List'!B:B, ROW())="","", INDEX('C2 Equipment List'!B:B, ROW()))</f>
        <v/>
      </c>
      <c r="C59" s="133" t="e">
        <f ca="1">_xlfn.XLOOKUP(B59,Lists!E:E,Lists!F:F,"")</f>
        <v>#NAME?</v>
      </c>
      <c r="D59" s="47" t="str" cm="1">
        <f t="array" ref="D59">IF(INDEX('C2 Equipment List'!D:D, ROW())="","", INDEX('C2 Equipment List'!D:D, ROW()))</f>
        <v/>
      </c>
      <c r="E59" s="47" t="str" cm="1">
        <f t="array" ref="E59">IF(INDEX('C2 Equipment List'!E:E, ROW())="","", INDEX('C2 Equipment List'!E:E, ROW()))</f>
        <v/>
      </c>
      <c r="F59" s="143" t="str" cm="1">
        <f t="array" ref="F59">IF(INDEX('C2 Equipment List'!F:F, ROW())="","", INDEX('C2 Equipment List'!F:F, ROW()))</f>
        <v/>
      </c>
      <c r="G59" s="134" t="str" cm="1">
        <f t="array" ref="G59">IF(INDEX('C2 Equipment List'!G:G, ROW())="","", INDEX('C2 Equipment List'!G:G, ROW()))</f>
        <v/>
      </c>
      <c r="H59" s="137"/>
      <c r="I59" s="137"/>
      <c r="J59" s="138"/>
      <c r="K59" s="139"/>
      <c r="L59" s="140"/>
      <c r="M59" s="141"/>
      <c r="N59" s="38">
        <f t="shared" si="0"/>
        <v>0</v>
      </c>
      <c r="O59" s="38">
        <f t="shared" si="1"/>
        <v>0</v>
      </c>
      <c r="P59" s="38">
        <f t="shared" si="2"/>
        <v>0</v>
      </c>
      <c r="Q59" s="38">
        <f t="shared" si="4"/>
        <v>0</v>
      </c>
      <c r="R59" s="38">
        <f t="shared" si="3"/>
        <v>0</v>
      </c>
      <c r="S59" s="114"/>
      <c r="T59" s="114" t="b">
        <f t="shared" si="5"/>
        <v>0</v>
      </c>
      <c r="U59" s="114"/>
    </row>
    <row r="60" spans="1:21" hidden="1" x14ac:dyDescent="0.25">
      <c r="A60" s="47" t="str" cm="1">
        <f t="array" ref="A60">IF(INDEX('C2 Equipment List'!A:A, ROW())="","", INDEX('C2 Equipment List'!A:A, ROW()))</f>
        <v/>
      </c>
      <c r="B60" s="47" t="str" cm="1">
        <f t="array" ref="B60">IF(INDEX('C2 Equipment List'!B:B, ROW())="","", INDEX('C2 Equipment List'!B:B, ROW()))</f>
        <v/>
      </c>
      <c r="C60" s="133" t="e">
        <f ca="1">_xlfn.XLOOKUP(B60,Lists!E:E,Lists!F:F,"")</f>
        <v>#NAME?</v>
      </c>
      <c r="D60" s="47" t="str" cm="1">
        <f t="array" ref="D60">IF(INDEX('C2 Equipment List'!D:D, ROW())="","", INDEX('C2 Equipment List'!D:D, ROW()))</f>
        <v/>
      </c>
      <c r="E60" s="47" t="str" cm="1">
        <f t="array" ref="E60">IF(INDEX('C2 Equipment List'!E:E, ROW())="","", INDEX('C2 Equipment List'!E:E, ROW()))</f>
        <v/>
      </c>
      <c r="F60" s="143" t="str" cm="1">
        <f t="array" ref="F60">IF(INDEX('C2 Equipment List'!F:F, ROW())="","", INDEX('C2 Equipment List'!F:F, ROW()))</f>
        <v/>
      </c>
      <c r="G60" s="134" t="str" cm="1">
        <f t="array" ref="G60">IF(INDEX('C2 Equipment List'!G:G, ROW())="","", INDEX('C2 Equipment List'!G:G, ROW()))</f>
        <v/>
      </c>
      <c r="H60" s="137"/>
      <c r="I60" s="137"/>
      <c r="J60" s="138"/>
      <c r="K60" s="139"/>
      <c r="L60" s="140"/>
      <c r="M60" s="141"/>
      <c r="N60" s="38">
        <f t="shared" si="0"/>
        <v>0</v>
      </c>
      <c r="O60" s="38">
        <f t="shared" si="1"/>
        <v>0</v>
      </c>
      <c r="P60" s="38">
        <f t="shared" si="2"/>
        <v>0</v>
      </c>
      <c r="Q60" s="38">
        <f t="shared" si="4"/>
        <v>0</v>
      </c>
      <c r="R60" s="38">
        <f t="shared" si="3"/>
        <v>0</v>
      </c>
      <c r="T60" s="114" t="b">
        <f t="shared" si="5"/>
        <v>0</v>
      </c>
    </row>
    <row r="61" spans="1:21" hidden="1" x14ac:dyDescent="0.25">
      <c r="A61" s="47" t="str" cm="1">
        <f t="array" ref="A61">IF(INDEX('C2 Equipment List'!A:A, ROW())="","", INDEX('C2 Equipment List'!A:A, ROW()))</f>
        <v/>
      </c>
      <c r="B61" s="47" t="str" cm="1">
        <f t="array" ref="B61">IF(INDEX('C2 Equipment List'!B:B, ROW())="","", INDEX('C2 Equipment List'!B:B, ROW()))</f>
        <v/>
      </c>
      <c r="C61" s="133" t="e">
        <f ca="1">_xlfn.XLOOKUP(B61,Lists!E:E,Lists!F:F,"")</f>
        <v>#NAME?</v>
      </c>
      <c r="D61" s="47" t="str" cm="1">
        <f t="array" ref="D61">IF(INDEX('C2 Equipment List'!D:D, ROW())="","", INDEX('C2 Equipment List'!D:D, ROW()))</f>
        <v/>
      </c>
      <c r="E61" s="47" t="str" cm="1">
        <f t="array" ref="E61">IF(INDEX('C2 Equipment List'!E:E, ROW())="","", INDEX('C2 Equipment List'!E:E, ROW()))</f>
        <v/>
      </c>
      <c r="F61" s="143" t="str" cm="1">
        <f t="array" ref="F61">IF(INDEX('C2 Equipment List'!F:F, ROW())="","", INDEX('C2 Equipment List'!F:F, ROW()))</f>
        <v/>
      </c>
      <c r="G61" s="134" t="str" cm="1">
        <f t="array" ref="G61">IF(INDEX('C2 Equipment List'!G:G, ROW())="","", INDEX('C2 Equipment List'!G:G, ROW()))</f>
        <v/>
      </c>
      <c r="H61" s="137"/>
      <c r="I61" s="137"/>
      <c r="J61" s="138"/>
      <c r="K61" s="139"/>
      <c r="L61" s="140"/>
      <c r="M61" s="141"/>
      <c r="N61" s="38">
        <f t="shared" si="0"/>
        <v>0</v>
      </c>
      <c r="O61" s="38">
        <f t="shared" si="1"/>
        <v>0</v>
      </c>
      <c r="P61" s="38">
        <f t="shared" si="2"/>
        <v>0</v>
      </c>
      <c r="Q61" s="38">
        <f t="shared" si="4"/>
        <v>0</v>
      </c>
      <c r="R61" s="38">
        <f t="shared" si="3"/>
        <v>0</v>
      </c>
      <c r="T61" s="114" t="b">
        <f t="shared" si="5"/>
        <v>0</v>
      </c>
    </row>
    <row r="62" spans="1:21" hidden="1" x14ac:dyDescent="0.25">
      <c r="A62" s="47" t="str" cm="1">
        <f t="array" ref="A62">IF(INDEX('C2 Equipment List'!A:A, ROW())="","", INDEX('C2 Equipment List'!A:A, ROW()))</f>
        <v/>
      </c>
      <c r="B62" s="47" t="str" cm="1">
        <f t="array" ref="B62">IF(INDEX('C2 Equipment List'!B:B, ROW())="","", INDEX('C2 Equipment List'!B:B, ROW()))</f>
        <v/>
      </c>
      <c r="C62" s="133" t="e">
        <f ca="1">_xlfn.XLOOKUP(B62,Lists!E:E,Lists!F:F,"")</f>
        <v>#NAME?</v>
      </c>
      <c r="D62" s="47" t="str" cm="1">
        <f t="array" ref="D62">IF(INDEX('C2 Equipment List'!D:D, ROW())="","", INDEX('C2 Equipment List'!D:D, ROW()))</f>
        <v/>
      </c>
      <c r="E62" s="47" t="str" cm="1">
        <f t="array" ref="E62">IF(INDEX('C2 Equipment List'!E:E, ROW())="","", INDEX('C2 Equipment List'!E:E, ROW()))</f>
        <v/>
      </c>
      <c r="F62" s="143" t="str" cm="1">
        <f t="array" ref="F62">IF(INDEX('C2 Equipment List'!F:F, ROW())="","", INDEX('C2 Equipment List'!F:F, ROW()))</f>
        <v/>
      </c>
      <c r="G62" s="134" t="str" cm="1">
        <f t="array" ref="G62">IF(INDEX('C2 Equipment List'!G:G, ROW())="","", INDEX('C2 Equipment List'!G:G, ROW()))</f>
        <v/>
      </c>
      <c r="H62" s="137"/>
      <c r="I62" s="137"/>
      <c r="J62" s="138"/>
      <c r="K62" s="139"/>
      <c r="L62" s="140"/>
      <c r="M62" s="141"/>
      <c r="N62" s="38">
        <f t="shared" si="0"/>
        <v>0</v>
      </c>
      <c r="O62" s="38">
        <f t="shared" si="1"/>
        <v>0</v>
      </c>
      <c r="P62" s="38">
        <f t="shared" si="2"/>
        <v>0</v>
      </c>
      <c r="Q62" s="38">
        <f t="shared" si="4"/>
        <v>0</v>
      </c>
      <c r="R62" s="38">
        <f t="shared" si="3"/>
        <v>0</v>
      </c>
      <c r="T62" s="114" t="b">
        <f t="shared" si="5"/>
        <v>0</v>
      </c>
    </row>
    <row r="63" spans="1:21" hidden="1" x14ac:dyDescent="0.25">
      <c r="A63" s="47" t="str" cm="1">
        <f t="array" ref="A63">IF(INDEX('C2 Equipment List'!A:A, ROW())="","", INDEX('C2 Equipment List'!A:A, ROW()))</f>
        <v/>
      </c>
      <c r="B63" s="47" t="str" cm="1">
        <f t="array" ref="B63">IF(INDEX('C2 Equipment List'!B:B, ROW())="","", INDEX('C2 Equipment List'!B:B, ROW()))</f>
        <v/>
      </c>
      <c r="C63" s="133" t="e">
        <f ca="1">_xlfn.XLOOKUP(B63,Lists!E:E,Lists!F:F,"")</f>
        <v>#NAME?</v>
      </c>
      <c r="D63" s="47" t="str" cm="1">
        <f t="array" ref="D63">IF(INDEX('C2 Equipment List'!D:D, ROW())="","", INDEX('C2 Equipment List'!D:D, ROW()))</f>
        <v/>
      </c>
      <c r="E63" s="47" t="str" cm="1">
        <f t="array" ref="E63">IF(INDEX('C2 Equipment List'!E:E, ROW())="","", INDEX('C2 Equipment List'!E:E, ROW()))</f>
        <v/>
      </c>
      <c r="F63" s="143" t="str" cm="1">
        <f t="array" ref="F63">IF(INDEX('C2 Equipment List'!F:F, ROW())="","", INDEX('C2 Equipment List'!F:F, ROW()))</f>
        <v/>
      </c>
      <c r="G63" s="134" t="str" cm="1">
        <f t="array" ref="G63">IF(INDEX('C2 Equipment List'!G:G, ROW())="","", INDEX('C2 Equipment List'!G:G, ROW()))</f>
        <v/>
      </c>
      <c r="H63" s="137"/>
      <c r="I63" s="137"/>
      <c r="J63" s="138"/>
      <c r="K63" s="139"/>
      <c r="L63" s="140"/>
      <c r="M63" s="141"/>
      <c r="N63" s="38">
        <f t="shared" si="0"/>
        <v>0</v>
      </c>
      <c r="O63" s="38">
        <f t="shared" si="1"/>
        <v>0</v>
      </c>
      <c r="P63" s="38">
        <f t="shared" si="2"/>
        <v>0</v>
      </c>
      <c r="Q63" s="38">
        <f t="shared" si="4"/>
        <v>0</v>
      </c>
      <c r="R63" s="38">
        <f t="shared" si="3"/>
        <v>0</v>
      </c>
      <c r="T63" s="114" t="b">
        <f t="shared" si="5"/>
        <v>0</v>
      </c>
    </row>
    <row r="64" spans="1:21" hidden="1" x14ac:dyDescent="0.25">
      <c r="A64" s="47" t="str" cm="1">
        <f t="array" ref="A64">IF(INDEX('C2 Equipment List'!A:A, ROW())="","", INDEX('C2 Equipment List'!A:A, ROW()))</f>
        <v/>
      </c>
      <c r="B64" s="47" t="str" cm="1">
        <f t="array" ref="B64">IF(INDEX('C2 Equipment List'!B:B, ROW())="","", INDEX('C2 Equipment List'!B:B, ROW()))</f>
        <v/>
      </c>
      <c r="C64" s="133" t="e">
        <f ca="1">_xlfn.XLOOKUP(B64,Lists!E:E,Lists!F:F,"")</f>
        <v>#NAME?</v>
      </c>
      <c r="D64" s="47" t="str" cm="1">
        <f t="array" ref="D64">IF(INDEX('C2 Equipment List'!D:D, ROW())="","", INDEX('C2 Equipment List'!D:D, ROW()))</f>
        <v/>
      </c>
      <c r="E64" s="47" t="str" cm="1">
        <f t="array" ref="E64">IF(INDEX('C2 Equipment List'!E:E, ROW())="","", INDEX('C2 Equipment List'!E:E, ROW()))</f>
        <v/>
      </c>
      <c r="F64" s="143" t="str" cm="1">
        <f t="array" ref="F64">IF(INDEX('C2 Equipment List'!F:F, ROW())="","", INDEX('C2 Equipment List'!F:F, ROW()))</f>
        <v/>
      </c>
      <c r="G64" s="134" t="str" cm="1">
        <f t="array" ref="G64">IF(INDEX('C2 Equipment List'!G:G, ROW())="","", INDEX('C2 Equipment List'!G:G, ROW()))</f>
        <v/>
      </c>
      <c r="H64" s="137"/>
      <c r="I64" s="137"/>
      <c r="J64" s="138"/>
      <c r="K64" s="139"/>
      <c r="L64" s="140"/>
      <c r="M64" s="141"/>
      <c r="N64" s="38">
        <f t="shared" si="0"/>
        <v>0</v>
      </c>
      <c r="O64" s="38">
        <f t="shared" si="1"/>
        <v>0</v>
      </c>
      <c r="P64" s="38">
        <f t="shared" si="2"/>
        <v>0</v>
      </c>
      <c r="Q64" s="38">
        <f t="shared" si="4"/>
        <v>0</v>
      </c>
      <c r="R64" s="38">
        <f t="shared" si="3"/>
        <v>0</v>
      </c>
      <c r="T64" s="114" t="b">
        <f t="shared" si="5"/>
        <v>0</v>
      </c>
    </row>
    <row r="65" spans="1:20" hidden="1" x14ac:dyDescent="0.25">
      <c r="A65" s="47" t="str" cm="1">
        <f t="array" ref="A65">IF(INDEX('C2 Equipment List'!A:A, ROW())="","", INDEX('C2 Equipment List'!A:A, ROW()))</f>
        <v/>
      </c>
      <c r="B65" s="47" t="str" cm="1">
        <f t="array" ref="B65">IF(INDEX('C2 Equipment List'!B:B, ROW())="","", INDEX('C2 Equipment List'!B:B, ROW()))</f>
        <v/>
      </c>
      <c r="C65" s="133" t="e">
        <f ca="1">_xlfn.XLOOKUP(B65,Lists!E:E,Lists!F:F,"")</f>
        <v>#NAME?</v>
      </c>
      <c r="D65" s="47" t="str" cm="1">
        <f t="array" ref="D65">IF(INDEX('C2 Equipment List'!D:D, ROW())="","", INDEX('C2 Equipment List'!D:D, ROW()))</f>
        <v/>
      </c>
      <c r="E65" s="47" t="str" cm="1">
        <f t="array" ref="E65">IF(INDEX('C2 Equipment List'!E:E, ROW())="","", INDEX('C2 Equipment List'!E:E, ROW()))</f>
        <v/>
      </c>
      <c r="F65" s="143" t="str" cm="1">
        <f t="array" ref="F65">IF(INDEX('C2 Equipment List'!F:F, ROW())="","", INDEX('C2 Equipment List'!F:F, ROW()))</f>
        <v/>
      </c>
      <c r="G65" s="134" t="str" cm="1">
        <f t="array" ref="G65">IF(INDEX('C2 Equipment List'!G:G, ROW())="","", INDEX('C2 Equipment List'!G:G, ROW()))</f>
        <v/>
      </c>
      <c r="H65" s="137"/>
      <c r="I65" s="137"/>
      <c r="J65" s="138"/>
      <c r="K65" s="139"/>
      <c r="L65" s="140"/>
      <c r="M65" s="141"/>
      <c r="N65" s="38">
        <f t="shared" si="0"/>
        <v>0</v>
      </c>
      <c r="O65" s="38">
        <f t="shared" si="1"/>
        <v>0</v>
      </c>
      <c r="P65" s="38">
        <f t="shared" si="2"/>
        <v>0</v>
      </c>
      <c r="Q65" s="38">
        <f t="shared" si="4"/>
        <v>0</v>
      </c>
      <c r="R65" s="38">
        <f t="shared" si="3"/>
        <v>0</v>
      </c>
      <c r="T65" s="114" t="b">
        <f t="shared" si="5"/>
        <v>0</v>
      </c>
    </row>
    <row r="66" spans="1:20" x14ac:dyDescent="0.25">
      <c r="A66" s="47" t="s">
        <v>51</v>
      </c>
      <c r="B66" s="47" t="s">
        <v>154</v>
      </c>
      <c r="C66" s="133" t="e">
        <f ca="1">_xlfn.XLOOKUP(B66,Lists!E:E,Lists!F:F,"")</f>
        <v>#NAME?</v>
      </c>
      <c r="D66" s="47" t="s">
        <v>153</v>
      </c>
      <c r="E66" s="47" t="s">
        <v>197</v>
      </c>
      <c r="F66" s="143" t="s">
        <v>205</v>
      </c>
      <c r="G66" s="134">
        <v>1</v>
      </c>
      <c r="H66" s="137" t="str">
        <f t="shared" ref="H66:K67" si="7">D66</f>
        <v>Other</v>
      </c>
      <c r="I66" s="137" t="str">
        <f t="shared" si="7"/>
        <v>Shipping</v>
      </c>
      <c r="J66" s="137" t="str">
        <f t="shared" si="7"/>
        <v>Shipping Charges</v>
      </c>
      <c r="K66" s="139">
        <f t="shared" si="7"/>
        <v>1</v>
      </c>
      <c r="L66" s="140"/>
      <c r="M66" s="141"/>
      <c r="N66" s="38">
        <f t="shared" si="0"/>
        <v>0</v>
      </c>
      <c r="O66" s="38">
        <f t="shared" si="1"/>
        <v>0</v>
      </c>
      <c r="P66" s="38">
        <f t="shared" si="2"/>
        <v>0</v>
      </c>
      <c r="Q66" s="38">
        <f t="shared" ref="Q66:Q67" si="8">R66-P66</f>
        <v>0</v>
      </c>
      <c r="R66" s="38">
        <f t="shared" si="3"/>
        <v>0</v>
      </c>
      <c r="T66" s="114" t="b">
        <f t="shared" si="5"/>
        <v>0</v>
      </c>
    </row>
    <row r="67" spans="1:20" x14ac:dyDescent="0.25">
      <c r="A67" s="135" t="str">
        <f>IF(COUNTIF('C2 Equipment List'!A:A,"Yes")&gt;0, "Yes","")</f>
        <v>Yes</v>
      </c>
      <c r="B67" s="135" t="str">
        <f>IF(COUNTIF('C2 Equipment List'!A:A,"Yes")&gt;0, "Installation, Activation, &amp; Initial Configuration","")</f>
        <v>Installation, Activation, &amp; Initial Configuration</v>
      </c>
      <c r="C67" s="133" t="e">
        <f ca="1">_xlfn.XLOOKUP(B67,Lists!E:E,Lists!F:F,"")</f>
        <v>#NAME?</v>
      </c>
      <c r="D67" s="135" t="str">
        <f>IF($A$67="Yes","Other","")</f>
        <v>Other</v>
      </c>
      <c r="E67" s="135" t="str">
        <f>IF($A$67="Yes","Labor","")</f>
        <v>Labor</v>
      </c>
      <c r="F67" s="144" t="str">
        <f>IF($A$67="Yes","Vendor Installation Service","")</f>
        <v>Vendor Installation Service</v>
      </c>
      <c r="G67" s="136">
        <f>IF($A$67="Yes",1,"")</f>
        <v>1</v>
      </c>
      <c r="H67" s="137" t="str">
        <f t="shared" si="7"/>
        <v>Other</v>
      </c>
      <c r="I67" s="137" t="str">
        <f t="shared" si="7"/>
        <v>Labor</v>
      </c>
      <c r="J67" s="137" t="str">
        <f t="shared" si="7"/>
        <v>Vendor Installation Service</v>
      </c>
      <c r="K67" s="139">
        <f t="shared" si="7"/>
        <v>1</v>
      </c>
      <c r="L67" s="140"/>
      <c r="M67" s="141"/>
      <c r="N67" s="38">
        <f t="shared" si="0"/>
        <v>0</v>
      </c>
      <c r="O67" s="38">
        <f t="shared" si="1"/>
        <v>0</v>
      </c>
      <c r="P67" s="38">
        <f t="shared" si="2"/>
        <v>0</v>
      </c>
      <c r="Q67" s="38">
        <f t="shared" si="8"/>
        <v>0</v>
      </c>
      <c r="R67" s="38">
        <f t="shared" si="3"/>
        <v>0</v>
      </c>
      <c r="T67" s="111" t="b">
        <f t="shared" si="5"/>
        <v>0</v>
      </c>
    </row>
    <row r="68" spans="1:20" ht="21" customHeight="1" x14ac:dyDescent="0.25">
      <c r="A68" s="97"/>
      <c r="F68" s="58"/>
      <c r="K68" s="74"/>
      <c r="L68" s="82"/>
      <c r="M68" s="81"/>
      <c r="N68" s="82"/>
      <c r="O68" s="82"/>
      <c r="P68" s="83">
        <f>SUM(P21:P67)</f>
        <v>0</v>
      </c>
      <c r="Q68" s="83">
        <f>SUM(Q21:Q67)</f>
        <v>0</v>
      </c>
      <c r="R68" s="83">
        <f>SUM(R21:R67)</f>
        <v>0</v>
      </c>
    </row>
    <row r="69" spans="1:20" x14ac:dyDescent="0.25">
      <c r="A69" s="97"/>
      <c r="F69" s="58"/>
      <c r="K69" s="74"/>
      <c r="M69" s="81"/>
      <c r="N69" s="84"/>
      <c r="O69" s="58"/>
    </row>
  </sheetData>
  <sheetProtection formatCells="0" formatColumns="0" formatRows="0"/>
  <mergeCells count="12">
    <mergeCell ref="D1:N1"/>
    <mergeCell ref="D2:N2"/>
    <mergeCell ref="P3:R11"/>
    <mergeCell ref="H19:M19"/>
    <mergeCell ref="A18:G19"/>
    <mergeCell ref="N18:R19"/>
    <mergeCell ref="A12:F12"/>
    <mergeCell ref="H18:M18"/>
    <mergeCell ref="A13:M13"/>
    <mergeCell ref="A14:M14"/>
    <mergeCell ref="A15:M15"/>
    <mergeCell ref="A16:M16"/>
  </mergeCells>
  <dataValidations count="6">
    <dataValidation allowBlank="1" showInputMessage="1" showErrorMessage="1" sqref="E67:G67 F66:G66 D66:D67 A21:C67 D21:G65" xr:uid="{9E4DD3F4-17B3-417E-B91E-86242B47A521}"/>
    <dataValidation type="custom" allowBlank="1" showInputMessage="1" showErrorMessage="1" errorTitle="Not Accessible" error="This cell cannot be edited unless &quot;Other&quot; has been selected in Column H." sqref="I21:I65" xr:uid="{4F6AA547-7268-46DA-A64A-A1E6987D8D6C}">
      <formula1>OR($H21="Other",I21="")</formula1>
    </dataValidation>
    <dataValidation type="decimal" allowBlank="1" showInputMessage="1" showErrorMessage="1" sqref="L21:L67" xr:uid="{4755B51B-D229-405E-9EFF-8D4221786318}">
      <formula1>0</formula1>
      <formula2>1</formula2>
    </dataValidation>
    <dataValidation type="whole" allowBlank="1" showInputMessage="1" showErrorMessage="1" sqref="L21:L67" xr:uid="{6529E715-398C-41ED-8FE3-D7BD42F95A43}">
      <formula1>0</formula1>
      <formula2>10000000</formula2>
    </dataValidation>
    <dataValidation type="whole" allowBlank="1" showInputMessage="1" showErrorMessage="1" errorTitle="Error" error="This must be a numerical value." sqref="K21:K65" xr:uid="{B50F6CAB-1265-43B7-AE2E-3705E1D1E96A}">
      <formula1>0</formula1>
      <formula2>10000000</formula2>
    </dataValidation>
    <dataValidation type="custom" allowBlank="1" showInputMessage="1" showErrorMessage="1" errorTitle="Error" error="Make/Model, Quantity,and  E-Rate Eligibility (per manufacturer guidance) must all be provided before Unit Cost will be accepted." sqref="M21:M67" xr:uid="{32B983EA-5B09-4DDA-AB86-B6A654136800}">
      <formula1>T21=TRUE</formula1>
    </dataValidation>
  </dataValidations>
  <pageMargins left="0.25" right="0.25" top="0.75" bottom="0.75" header="0.3" footer="0.3"/>
  <pageSetup scale="41"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AB13B05C-C371-49F5-A65F-11E635CEAF4B}">
          <x14:formula1>
            <xm:f>Lists!$D$2:$D$81</xm:f>
          </x14:formula1>
          <xm:sqref>H21:H67 I66:K67</xm:sqref>
        </x14:dataValidation>
        <x14:dataValidation type="list" allowBlank="1" showInputMessage="1" showErrorMessage="1" xr:uid="{287F2900-FE9C-40B7-829B-6E7452A70F77}">
          <x14:formula1>
            <xm:f>Lists!$E$1:$E$22</xm:f>
          </x14:formula1>
          <xm:sqref>C21:C67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5C3F2-030C-4183-805D-6712262D09F4}">
  <dimension ref="B1:W51"/>
  <sheetViews>
    <sheetView zoomScale="80" zoomScaleNormal="80" workbookViewId="0">
      <selection activeCell="B5" sqref="B5"/>
    </sheetView>
  </sheetViews>
  <sheetFormatPr defaultRowHeight="15" x14ac:dyDescent="0.25"/>
  <cols>
    <col min="1" max="1" width="2" customWidth="1"/>
    <col min="2" max="2" width="29.85546875" customWidth="1"/>
    <col min="3" max="3" width="16.28515625" customWidth="1"/>
    <col min="4" max="4" width="34.5703125" customWidth="1"/>
    <col min="5" max="6" width="26.5703125" bestFit="1" customWidth="1"/>
    <col min="7" max="7" width="21.85546875" customWidth="1"/>
    <col min="8" max="8" width="8.85546875" customWidth="1"/>
    <col min="9" max="9" width="8.85546875" bestFit="1" customWidth="1"/>
    <col min="12" max="12" width="9.140625" style="92"/>
    <col min="15" max="15" width="9.140625" style="92"/>
    <col min="16" max="16" width="9.140625" customWidth="1"/>
    <col min="17" max="17" width="11.7109375" style="14" bestFit="1" customWidth="1"/>
    <col min="18" max="18" width="12.5703125" bestFit="1" customWidth="1"/>
    <col min="19" max="19" width="14.28515625" bestFit="1" customWidth="1"/>
    <col min="20" max="20" width="8.7109375" style="99" bestFit="1" customWidth="1"/>
    <col min="21" max="21" width="14.28515625" bestFit="1" customWidth="1"/>
    <col min="22" max="22" width="14.140625" customWidth="1"/>
    <col min="23" max="23" width="53.85546875" customWidth="1"/>
  </cols>
  <sheetData>
    <row r="1" spans="2:23" x14ac:dyDescent="0.25">
      <c r="B1" s="87" t="s">
        <v>204</v>
      </c>
    </row>
    <row r="4" spans="2:23" ht="105" x14ac:dyDescent="0.25">
      <c r="B4" s="8" t="s">
        <v>187</v>
      </c>
      <c r="C4" s="1" t="s">
        <v>181</v>
      </c>
      <c r="D4" s="1" t="s">
        <v>188</v>
      </c>
      <c r="E4" s="1" t="s">
        <v>27</v>
      </c>
      <c r="F4" s="1" t="s">
        <v>192</v>
      </c>
      <c r="G4" s="1" t="s">
        <v>193</v>
      </c>
      <c r="H4" s="1" t="s">
        <v>29</v>
      </c>
      <c r="I4" s="9" t="s">
        <v>30</v>
      </c>
      <c r="J4" s="9" t="s">
        <v>31</v>
      </c>
      <c r="K4" s="9" t="s">
        <v>32</v>
      </c>
      <c r="L4" s="102" t="s">
        <v>33</v>
      </c>
      <c r="M4" s="9" t="s">
        <v>34</v>
      </c>
      <c r="N4" s="9" t="s">
        <v>35</v>
      </c>
      <c r="O4" s="102" t="s">
        <v>36</v>
      </c>
      <c r="P4" s="9" t="s">
        <v>37</v>
      </c>
      <c r="Q4" s="13" t="s">
        <v>38</v>
      </c>
      <c r="R4" s="10" t="s">
        <v>39</v>
      </c>
      <c r="S4" s="10" t="s">
        <v>40</v>
      </c>
      <c r="T4" s="100" t="s">
        <v>41</v>
      </c>
      <c r="U4" s="10" t="s">
        <v>42</v>
      </c>
      <c r="V4" s="11" t="s">
        <v>43</v>
      </c>
      <c r="W4" s="12" t="s">
        <v>44</v>
      </c>
    </row>
    <row r="5" spans="2:23" x14ac:dyDescent="0.25">
      <c r="B5" s="47" t="e">
        <f ca="1">'Pricing Schedule'!C21</f>
        <v>#NAME?</v>
      </c>
      <c r="C5" s="46" t="s">
        <v>51</v>
      </c>
      <c r="D5" s="46" t="str">
        <f>'Pricing Schedule'!B21</f>
        <v>BMIC</v>
      </c>
      <c r="E5" s="48">
        <f>'Pricing Schedule'!H21</f>
        <v>0</v>
      </c>
      <c r="F5" s="48" t="str">
        <f>IF('Pricing Schedule'!I21="","",'Pricing Schedule'!I21)</f>
        <v/>
      </c>
      <c r="G5" s="48">
        <f>'Pricing Schedule'!J21</f>
        <v>0</v>
      </c>
      <c r="H5" s="46" t="s">
        <v>51</v>
      </c>
      <c r="I5" s="48">
        <v>0</v>
      </c>
      <c r="J5" s="49">
        <v>0</v>
      </c>
      <c r="K5" s="50">
        <f>I5-J5</f>
        <v>0</v>
      </c>
      <c r="L5" s="103">
        <v>0</v>
      </c>
      <c r="M5" s="49" t="s">
        <v>45</v>
      </c>
      <c r="N5" s="51">
        <f>K5*L5</f>
        <v>0</v>
      </c>
      <c r="O5" s="103">
        <v>12</v>
      </c>
      <c r="P5" s="51">
        <f>N5*O5</f>
        <v>0</v>
      </c>
      <c r="Q5" s="52">
        <f>'Pricing Schedule'!M21</f>
        <v>0</v>
      </c>
      <c r="R5" s="52">
        <f>'Pricing Schedule'!O21</f>
        <v>0</v>
      </c>
      <c r="S5" s="53">
        <f>Q5-R5</f>
        <v>0</v>
      </c>
      <c r="T5" s="101">
        <f>'Pricing Schedule'!K21</f>
        <v>0</v>
      </c>
      <c r="U5" s="53">
        <f>S5*T5</f>
        <v>0</v>
      </c>
      <c r="V5" s="53">
        <f>P5+U5</f>
        <v>0</v>
      </c>
      <c r="W5" s="15"/>
    </row>
    <row r="6" spans="2:23" x14ac:dyDescent="0.25">
      <c r="B6" s="47" t="e">
        <f ca="1">'Pricing Schedule'!C22</f>
        <v>#NAME?</v>
      </c>
      <c r="C6" s="46" t="s">
        <v>51</v>
      </c>
      <c r="D6" s="46" t="str">
        <f>'Pricing Schedule'!B22</f>
        <v>License</v>
      </c>
      <c r="E6" s="48">
        <f>'Pricing Schedule'!H22</f>
        <v>0</v>
      </c>
      <c r="F6" s="48" t="str">
        <f>IF('Pricing Schedule'!I22="","",'Pricing Schedule'!I22)</f>
        <v/>
      </c>
      <c r="G6" s="48">
        <f>'Pricing Schedule'!J22</f>
        <v>0</v>
      </c>
      <c r="H6" s="46" t="s">
        <v>51</v>
      </c>
      <c r="I6" s="48">
        <v>0</v>
      </c>
      <c r="J6" s="49">
        <v>0</v>
      </c>
      <c r="K6" s="50">
        <f t="shared" ref="K6:K50" si="0">I6-J6</f>
        <v>0</v>
      </c>
      <c r="L6" s="103">
        <v>0</v>
      </c>
      <c r="M6" s="49" t="s">
        <v>45</v>
      </c>
      <c r="N6" s="51">
        <f t="shared" ref="N6:N50" si="1">K6*L6</f>
        <v>0</v>
      </c>
      <c r="O6" s="103">
        <v>12</v>
      </c>
      <c r="P6" s="51">
        <f t="shared" ref="P6:P50" si="2">N6*O6</f>
        <v>0</v>
      </c>
      <c r="Q6" s="52">
        <f>'Pricing Schedule'!M22</f>
        <v>0</v>
      </c>
      <c r="R6" s="52">
        <f>'Pricing Schedule'!O22</f>
        <v>0</v>
      </c>
      <c r="S6" s="53">
        <f t="shared" ref="S6:S50" si="3">Q6-R6</f>
        <v>0</v>
      </c>
      <c r="T6" s="101">
        <f>'Pricing Schedule'!K22</f>
        <v>0</v>
      </c>
      <c r="U6" s="53">
        <f t="shared" ref="U6:U50" si="4">S6*T6</f>
        <v>0</v>
      </c>
      <c r="V6" s="53">
        <f t="shared" ref="V6:V50" si="5">P6+U6</f>
        <v>0</v>
      </c>
      <c r="W6" s="15"/>
    </row>
    <row r="7" spans="2:23" x14ac:dyDescent="0.25">
      <c r="B7" s="47" t="e">
        <f ca="1">'Pricing Schedule'!C23</f>
        <v>#NAME?</v>
      </c>
      <c r="C7" s="46" t="s">
        <v>51</v>
      </c>
      <c r="D7" s="46" t="str">
        <f>'Pricing Schedule'!B23</f>
        <v>BMIC</v>
      </c>
      <c r="E7" s="48">
        <f>'Pricing Schedule'!H23</f>
        <v>0</v>
      </c>
      <c r="F7" s="48" t="str">
        <f>IF('Pricing Schedule'!I23="","",'Pricing Schedule'!I23)</f>
        <v/>
      </c>
      <c r="G7" s="48">
        <f>'Pricing Schedule'!J23</f>
        <v>0</v>
      </c>
      <c r="H7" s="46" t="s">
        <v>51</v>
      </c>
      <c r="I7" s="48">
        <v>0</v>
      </c>
      <c r="J7" s="49">
        <v>0</v>
      </c>
      <c r="K7" s="50">
        <f t="shared" si="0"/>
        <v>0</v>
      </c>
      <c r="L7" s="103">
        <v>0</v>
      </c>
      <c r="M7" s="49" t="s">
        <v>45</v>
      </c>
      <c r="N7" s="51">
        <f t="shared" si="1"/>
        <v>0</v>
      </c>
      <c r="O7" s="103">
        <v>12</v>
      </c>
      <c r="P7" s="51">
        <f t="shared" si="2"/>
        <v>0</v>
      </c>
      <c r="Q7" s="52">
        <f>'Pricing Schedule'!M23</f>
        <v>0</v>
      </c>
      <c r="R7" s="52">
        <f>'Pricing Schedule'!O23</f>
        <v>0</v>
      </c>
      <c r="S7" s="53">
        <f t="shared" si="3"/>
        <v>0</v>
      </c>
      <c r="T7" s="101">
        <f>'Pricing Schedule'!K23</f>
        <v>0</v>
      </c>
      <c r="U7" s="53">
        <f t="shared" si="4"/>
        <v>0</v>
      </c>
      <c r="V7" s="53">
        <f t="shared" si="5"/>
        <v>0</v>
      </c>
      <c r="W7" s="15"/>
    </row>
    <row r="8" spans="2:23" x14ac:dyDescent="0.25">
      <c r="B8" s="47" t="e">
        <f ca="1">'Pricing Schedule'!C24</f>
        <v>#NAME?</v>
      </c>
      <c r="C8" s="46" t="s">
        <v>51</v>
      </c>
      <c r="D8" s="46" t="str">
        <f>'Pricing Schedule'!B24</f>
        <v>License</v>
      </c>
      <c r="E8" s="48">
        <f>'Pricing Schedule'!H24</f>
        <v>0</v>
      </c>
      <c r="F8" s="48" t="str">
        <f>IF('Pricing Schedule'!I24="","",'Pricing Schedule'!I24)</f>
        <v/>
      </c>
      <c r="G8" s="48">
        <f>'Pricing Schedule'!J24</f>
        <v>0</v>
      </c>
      <c r="H8" s="46" t="s">
        <v>51</v>
      </c>
      <c r="I8" s="48">
        <v>0</v>
      </c>
      <c r="J8" s="49">
        <v>0</v>
      </c>
      <c r="K8" s="50">
        <f t="shared" si="0"/>
        <v>0</v>
      </c>
      <c r="L8" s="103">
        <v>0</v>
      </c>
      <c r="M8" s="49" t="s">
        <v>45</v>
      </c>
      <c r="N8" s="51">
        <f t="shared" si="1"/>
        <v>0</v>
      </c>
      <c r="O8" s="103">
        <v>12</v>
      </c>
      <c r="P8" s="51">
        <f t="shared" si="2"/>
        <v>0</v>
      </c>
      <c r="Q8" s="52">
        <f>'Pricing Schedule'!M24</f>
        <v>0</v>
      </c>
      <c r="R8" s="52">
        <f>'Pricing Schedule'!O24</f>
        <v>0</v>
      </c>
      <c r="S8" s="53">
        <f t="shared" si="3"/>
        <v>0</v>
      </c>
      <c r="T8" s="101">
        <f>'Pricing Schedule'!K24</f>
        <v>0</v>
      </c>
      <c r="U8" s="53">
        <f t="shared" si="4"/>
        <v>0</v>
      </c>
      <c r="V8" s="53">
        <f t="shared" si="5"/>
        <v>0</v>
      </c>
      <c r="W8" s="15"/>
    </row>
    <row r="9" spans="2:23" x14ac:dyDescent="0.25">
      <c r="B9" s="47" t="e">
        <f ca="1">'Pricing Schedule'!C25</f>
        <v>#NAME?</v>
      </c>
      <c r="C9" s="46" t="s">
        <v>51</v>
      </c>
      <c r="D9" s="46" t="str">
        <f>'Pricing Schedule'!B25</f>
        <v>License</v>
      </c>
      <c r="E9" s="48">
        <f>'Pricing Schedule'!H25</f>
        <v>0</v>
      </c>
      <c r="F9" s="48" t="str">
        <f>IF('Pricing Schedule'!I25="","",'Pricing Schedule'!I25)</f>
        <v/>
      </c>
      <c r="G9" s="48">
        <f>'Pricing Schedule'!J25</f>
        <v>0</v>
      </c>
      <c r="H9" s="46" t="s">
        <v>51</v>
      </c>
      <c r="I9" s="48">
        <v>0</v>
      </c>
      <c r="J9" s="49">
        <v>0</v>
      </c>
      <c r="K9" s="50">
        <f t="shared" si="0"/>
        <v>0</v>
      </c>
      <c r="L9" s="103">
        <v>0</v>
      </c>
      <c r="M9" s="49" t="s">
        <v>45</v>
      </c>
      <c r="N9" s="51">
        <f t="shared" si="1"/>
        <v>0</v>
      </c>
      <c r="O9" s="103">
        <v>12</v>
      </c>
      <c r="P9" s="51">
        <f t="shared" si="2"/>
        <v>0</v>
      </c>
      <c r="Q9" s="52">
        <f>'Pricing Schedule'!M25</f>
        <v>0</v>
      </c>
      <c r="R9" s="52">
        <f>'Pricing Schedule'!O25</f>
        <v>0</v>
      </c>
      <c r="S9" s="53">
        <f t="shared" si="3"/>
        <v>0</v>
      </c>
      <c r="T9" s="101">
        <f>'Pricing Schedule'!K25</f>
        <v>0</v>
      </c>
      <c r="U9" s="53">
        <f t="shared" si="4"/>
        <v>0</v>
      </c>
      <c r="V9" s="53">
        <f t="shared" si="5"/>
        <v>0</v>
      </c>
      <c r="W9" s="15"/>
    </row>
    <row r="10" spans="2:23" x14ac:dyDescent="0.25">
      <c r="B10" s="47" t="e">
        <f ca="1">'Pricing Schedule'!C26</f>
        <v>#NAME?</v>
      </c>
      <c r="C10" s="46" t="s">
        <v>51</v>
      </c>
      <c r="D10" s="46" t="str">
        <f>'Pricing Schedule'!B26</f>
        <v>License</v>
      </c>
      <c r="E10" s="48">
        <f>'Pricing Schedule'!H26</f>
        <v>0</v>
      </c>
      <c r="F10" s="48" t="str">
        <f>IF('Pricing Schedule'!I26="","",'Pricing Schedule'!I26)</f>
        <v/>
      </c>
      <c r="G10" s="48">
        <f>'Pricing Schedule'!J26</f>
        <v>0</v>
      </c>
      <c r="H10" s="46" t="s">
        <v>51</v>
      </c>
      <c r="I10" s="48">
        <v>0</v>
      </c>
      <c r="J10" s="49">
        <v>0</v>
      </c>
      <c r="K10" s="50">
        <f t="shared" si="0"/>
        <v>0</v>
      </c>
      <c r="L10" s="103">
        <v>0</v>
      </c>
      <c r="M10" s="49" t="s">
        <v>45</v>
      </c>
      <c r="N10" s="51">
        <f t="shared" si="1"/>
        <v>0</v>
      </c>
      <c r="O10" s="103">
        <v>12</v>
      </c>
      <c r="P10" s="51">
        <f t="shared" si="2"/>
        <v>0</v>
      </c>
      <c r="Q10" s="52">
        <f>'Pricing Schedule'!M26</f>
        <v>0</v>
      </c>
      <c r="R10" s="52">
        <f>'Pricing Schedule'!O26</f>
        <v>0</v>
      </c>
      <c r="S10" s="53">
        <f t="shared" si="3"/>
        <v>0</v>
      </c>
      <c r="T10" s="101">
        <f>'Pricing Schedule'!K26</f>
        <v>0</v>
      </c>
      <c r="U10" s="53">
        <f t="shared" si="4"/>
        <v>0</v>
      </c>
      <c r="V10" s="53">
        <f t="shared" si="5"/>
        <v>0</v>
      </c>
      <c r="W10" s="15"/>
    </row>
    <row r="11" spans="2:23" x14ac:dyDescent="0.25">
      <c r="B11" s="47" t="e">
        <f ca="1">'Pricing Schedule'!C27</f>
        <v>#NAME?</v>
      </c>
      <c r="C11" s="46" t="s">
        <v>51</v>
      </c>
      <c r="D11" s="46" t="str">
        <f>'Pricing Schedule'!B27</f>
        <v>Operating System Software of Eligible Equipment</v>
      </c>
      <c r="E11" s="48">
        <f>'Pricing Schedule'!H27</f>
        <v>0</v>
      </c>
      <c r="F11" s="48" t="str">
        <f>IF('Pricing Schedule'!I27="","",'Pricing Schedule'!I27)</f>
        <v/>
      </c>
      <c r="G11" s="48">
        <f>'Pricing Schedule'!J27</f>
        <v>0</v>
      </c>
      <c r="H11" s="46" t="s">
        <v>51</v>
      </c>
      <c r="I11" s="48">
        <v>0</v>
      </c>
      <c r="J11" s="49">
        <v>0</v>
      </c>
      <c r="K11" s="50">
        <f t="shared" si="0"/>
        <v>0</v>
      </c>
      <c r="L11" s="103">
        <v>0</v>
      </c>
      <c r="M11" s="49" t="s">
        <v>45</v>
      </c>
      <c r="N11" s="51">
        <f t="shared" si="1"/>
        <v>0</v>
      </c>
      <c r="O11" s="103">
        <v>12</v>
      </c>
      <c r="P11" s="51">
        <f t="shared" si="2"/>
        <v>0</v>
      </c>
      <c r="Q11" s="52">
        <f>'Pricing Schedule'!M27</f>
        <v>0</v>
      </c>
      <c r="R11" s="52">
        <f>'Pricing Schedule'!O27</f>
        <v>0</v>
      </c>
      <c r="S11" s="53">
        <f t="shared" si="3"/>
        <v>0</v>
      </c>
      <c r="T11" s="101">
        <f>'Pricing Schedule'!K27</f>
        <v>0</v>
      </c>
      <c r="U11" s="53">
        <f t="shared" si="4"/>
        <v>0</v>
      </c>
      <c r="V11" s="53">
        <f t="shared" si="5"/>
        <v>0</v>
      </c>
      <c r="W11" s="15"/>
    </row>
    <row r="12" spans="2:23" x14ac:dyDescent="0.25">
      <c r="B12" s="47" t="e">
        <f ca="1">'Pricing Schedule'!C28</f>
        <v>#NAME?</v>
      </c>
      <c r="C12" s="46" t="s">
        <v>51</v>
      </c>
      <c r="D12" s="46" t="str">
        <f>'Pricing Schedule'!B28</f>
        <v>Operating System Software of Eligible Equipment</v>
      </c>
      <c r="E12" s="48">
        <f>'Pricing Schedule'!H28</f>
        <v>0</v>
      </c>
      <c r="F12" s="48" t="str">
        <f>IF('Pricing Schedule'!I28="","",'Pricing Schedule'!I28)</f>
        <v/>
      </c>
      <c r="G12" s="48">
        <f>'Pricing Schedule'!J28</f>
        <v>0</v>
      </c>
      <c r="H12" s="46" t="s">
        <v>51</v>
      </c>
      <c r="I12" s="48">
        <v>0</v>
      </c>
      <c r="J12" s="49">
        <v>0</v>
      </c>
      <c r="K12" s="50">
        <f t="shared" si="0"/>
        <v>0</v>
      </c>
      <c r="L12" s="103">
        <v>0</v>
      </c>
      <c r="M12" s="49" t="s">
        <v>45</v>
      </c>
      <c r="N12" s="51">
        <f t="shared" si="1"/>
        <v>0</v>
      </c>
      <c r="O12" s="103">
        <v>12</v>
      </c>
      <c r="P12" s="51">
        <f t="shared" si="2"/>
        <v>0</v>
      </c>
      <c r="Q12" s="52">
        <f>'Pricing Schedule'!M28</f>
        <v>0</v>
      </c>
      <c r="R12" s="52">
        <f>'Pricing Schedule'!O28</f>
        <v>0</v>
      </c>
      <c r="S12" s="53">
        <f t="shared" si="3"/>
        <v>0</v>
      </c>
      <c r="T12" s="101">
        <f>'Pricing Schedule'!K28</f>
        <v>0</v>
      </c>
      <c r="U12" s="53">
        <f t="shared" si="4"/>
        <v>0</v>
      </c>
      <c r="V12" s="53">
        <f t="shared" si="5"/>
        <v>0</v>
      </c>
      <c r="W12" s="15"/>
    </row>
    <row r="13" spans="2:23" x14ac:dyDescent="0.25">
      <c r="B13" s="47" t="e">
        <f ca="1">'Pricing Schedule'!C29</f>
        <v>#NAME?</v>
      </c>
      <c r="C13" s="46" t="s">
        <v>51</v>
      </c>
      <c r="D13" s="46" t="str">
        <f>'Pricing Schedule'!B29</f>
        <v>License</v>
      </c>
      <c r="E13" s="48">
        <f>'Pricing Schedule'!H29</f>
        <v>0</v>
      </c>
      <c r="F13" s="48" t="str">
        <f>IF('Pricing Schedule'!I29="","",'Pricing Schedule'!I29)</f>
        <v/>
      </c>
      <c r="G13" s="48">
        <f>'Pricing Schedule'!J29</f>
        <v>0</v>
      </c>
      <c r="H13" s="46" t="s">
        <v>51</v>
      </c>
      <c r="I13" s="48">
        <v>0</v>
      </c>
      <c r="J13" s="49">
        <v>0</v>
      </c>
      <c r="K13" s="50">
        <f t="shared" si="0"/>
        <v>0</v>
      </c>
      <c r="L13" s="103">
        <v>0</v>
      </c>
      <c r="M13" s="49" t="s">
        <v>45</v>
      </c>
      <c r="N13" s="51">
        <f t="shared" si="1"/>
        <v>0</v>
      </c>
      <c r="O13" s="103">
        <v>12</v>
      </c>
      <c r="P13" s="51">
        <f t="shared" si="2"/>
        <v>0</v>
      </c>
      <c r="Q13" s="52">
        <f>'Pricing Schedule'!M29</f>
        <v>0</v>
      </c>
      <c r="R13" s="52">
        <f>'Pricing Schedule'!O29</f>
        <v>0</v>
      </c>
      <c r="S13" s="53">
        <f t="shared" si="3"/>
        <v>0</v>
      </c>
      <c r="T13" s="101">
        <f>'Pricing Schedule'!K29</f>
        <v>0</v>
      </c>
      <c r="U13" s="53">
        <f t="shared" si="4"/>
        <v>0</v>
      </c>
      <c r="V13" s="53">
        <f t="shared" si="5"/>
        <v>0</v>
      </c>
      <c r="W13" s="15"/>
    </row>
    <row r="14" spans="2:23" x14ac:dyDescent="0.25">
      <c r="B14" s="47" t="e">
        <f ca="1">'Pricing Schedule'!C30</f>
        <v>#NAME?</v>
      </c>
      <c r="C14" s="46" t="s">
        <v>51</v>
      </c>
      <c r="D14" s="46" t="str">
        <f>'Pricing Schedule'!B30</f>
        <v>Connectors</v>
      </c>
      <c r="E14" s="48">
        <f>'Pricing Schedule'!H30</f>
        <v>0</v>
      </c>
      <c r="F14" s="48" t="str">
        <f>IF('Pricing Schedule'!I30="","",'Pricing Schedule'!I30)</f>
        <v/>
      </c>
      <c r="G14" s="48">
        <f>'Pricing Schedule'!J30</f>
        <v>0</v>
      </c>
      <c r="H14" s="46" t="s">
        <v>51</v>
      </c>
      <c r="I14" s="48">
        <v>0</v>
      </c>
      <c r="J14" s="49">
        <v>0</v>
      </c>
      <c r="K14" s="50">
        <f t="shared" si="0"/>
        <v>0</v>
      </c>
      <c r="L14" s="103">
        <v>0</v>
      </c>
      <c r="M14" s="49" t="s">
        <v>45</v>
      </c>
      <c r="N14" s="51">
        <f t="shared" si="1"/>
        <v>0</v>
      </c>
      <c r="O14" s="103">
        <v>12</v>
      </c>
      <c r="P14" s="51">
        <f t="shared" si="2"/>
        <v>0</v>
      </c>
      <c r="Q14" s="52">
        <f>'Pricing Schedule'!M30</f>
        <v>0</v>
      </c>
      <c r="R14" s="52">
        <f>'Pricing Schedule'!O30</f>
        <v>0</v>
      </c>
      <c r="S14" s="53">
        <f t="shared" si="3"/>
        <v>0</v>
      </c>
      <c r="T14" s="101">
        <f>'Pricing Schedule'!K30</f>
        <v>0</v>
      </c>
      <c r="U14" s="53">
        <f t="shared" si="4"/>
        <v>0</v>
      </c>
      <c r="V14" s="53">
        <f t="shared" si="5"/>
        <v>0</v>
      </c>
      <c r="W14" s="15"/>
    </row>
    <row r="15" spans="2:23" x14ac:dyDescent="0.25">
      <c r="B15" s="47" t="e">
        <f ca="1">'Pricing Schedule'!C31</f>
        <v>#NAME?</v>
      </c>
      <c r="C15" s="46" t="s">
        <v>51</v>
      </c>
      <c r="D15" s="46" t="str">
        <f>'Pricing Schedule'!B31</f>
        <v>Connectors</v>
      </c>
      <c r="E15" s="48">
        <f>'Pricing Schedule'!H31</f>
        <v>0</v>
      </c>
      <c r="F15" s="48" t="str">
        <f>IF('Pricing Schedule'!I31="","",'Pricing Schedule'!I31)</f>
        <v/>
      </c>
      <c r="G15" s="48">
        <f>'Pricing Schedule'!J31</f>
        <v>0</v>
      </c>
      <c r="H15" s="46" t="s">
        <v>51</v>
      </c>
      <c r="I15" s="48">
        <v>0</v>
      </c>
      <c r="J15" s="49">
        <v>0</v>
      </c>
      <c r="K15" s="50">
        <f t="shared" si="0"/>
        <v>0</v>
      </c>
      <c r="L15" s="103">
        <v>0</v>
      </c>
      <c r="M15" s="49" t="s">
        <v>45</v>
      </c>
      <c r="N15" s="51">
        <f t="shared" si="1"/>
        <v>0</v>
      </c>
      <c r="O15" s="103">
        <v>12</v>
      </c>
      <c r="P15" s="51">
        <f t="shared" si="2"/>
        <v>0</v>
      </c>
      <c r="Q15" s="52">
        <f>'Pricing Schedule'!M31</f>
        <v>0</v>
      </c>
      <c r="R15" s="52">
        <f>'Pricing Schedule'!O31</f>
        <v>0</v>
      </c>
      <c r="S15" s="53">
        <f t="shared" si="3"/>
        <v>0</v>
      </c>
      <c r="T15" s="101">
        <f>'Pricing Schedule'!K31</f>
        <v>0</v>
      </c>
      <c r="U15" s="53">
        <f t="shared" si="4"/>
        <v>0</v>
      </c>
      <c r="V15" s="53">
        <f t="shared" si="5"/>
        <v>0</v>
      </c>
      <c r="W15" s="15"/>
    </row>
    <row r="16" spans="2:23" x14ac:dyDescent="0.25">
      <c r="B16" s="47" t="e">
        <f ca="1">'Pricing Schedule'!C32</f>
        <v>#NAME?</v>
      </c>
      <c r="C16" s="46" t="s">
        <v>51</v>
      </c>
      <c r="D16" s="46" t="str">
        <f>'Pricing Schedule'!B32</f>
        <v>Operating System Software of Eligible Equipment</v>
      </c>
      <c r="E16" s="48">
        <f>'Pricing Schedule'!H32</f>
        <v>0</v>
      </c>
      <c r="F16" s="48" t="str">
        <f>IF('Pricing Schedule'!I32="","",'Pricing Schedule'!I32)</f>
        <v/>
      </c>
      <c r="G16" s="48">
        <f>'Pricing Schedule'!J32</f>
        <v>0</v>
      </c>
      <c r="H16" s="46" t="s">
        <v>51</v>
      </c>
      <c r="I16" s="48">
        <v>0</v>
      </c>
      <c r="J16" s="49">
        <v>0</v>
      </c>
      <c r="K16" s="50">
        <f t="shared" si="0"/>
        <v>0</v>
      </c>
      <c r="L16" s="103">
        <v>0</v>
      </c>
      <c r="M16" s="49" t="s">
        <v>45</v>
      </c>
      <c r="N16" s="51">
        <f t="shared" si="1"/>
        <v>0</v>
      </c>
      <c r="O16" s="103">
        <v>12</v>
      </c>
      <c r="P16" s="51">
        <f t="shared" si="2"/>
        <v>0</v>
      </c>
      <c r="Q16" s="52">
        <f>'Pricing Schedule'!M32</f>
        <v>0</v>
      </c>
      <c r="R16" s="52">
        <f>'Pricing Schedule'!O32</f>
        <v>0</v>
      </c>
      <c r="S16" s="53">
        <f t="shared" si="3"/>
        <v>0</v>
      </c>
      <c r="T16" s="101">
        <f>'Pricing Schedule'!K32</f>
        <v>0</v>
      </c>
      <c r="U16" s="53">
        <f t="shared" si="4"/>
        <v>0</v>
      </c>
      <c r="V16" s="53">
        <f t="shared" si="5"/>
        <v>0</v>
      </c>
      <c r="W16" s="15"/>
    </row>
    <row r="17" spans="2:23" x14ac:dyDescent="0.25">
      <c r="B17" s="47" t="e">
        <f ca="1">'Pricing Schedule'!C33</f>
        <v>#NAME?</v>
      </c>
      <c r="C17" s="46" t="s">
        <v>51</v>
      </c>
      <c r="D17" s="46" t="str">
        <f>'Pricing Schedule'!B33</f>
        <v>Connectors</v>
      </c>
      <c r="E17" s="48">
        <f>'Pricing Schedule'!H33</f>
        <v>0</v>
      </c>
      <c r="F17" s="48" t="str">
        <f>IF('Pricing Schedule'!I33="","",'Pricing Schedule'!I33)</f>
        <v/>
      </c>
      <c r="G17" s="48">
        <f>'Pricing Schedule'!J33</f>
        <v>0</v>
      </c>
      <c r="H17" s="46" t="s">
        <v>51</v>
      </c>
      <c r="I17" s="48">
        <v>0</v>
      </c>
      <c r="J17" s="49">
        <v>0</v>
      </c>
      <c r="K17" s="50">
        <f t="shared" si="0"/>
        <v>0</v>
      </c>
      <c r="L17" s="103">
        <v>0</v>
      </c>
      <c r="M17" s="49" t="s">
        <v>45</v>
      </c>
      <c r="N17" s="51">
        <f t="shared" si="1"/>
        <v>0</v>
      </c>
      <c r="O17" s="103">
        <v>12</v>
      </c>
      <c r="P17" s="51">
        <f t="shared" si="2"/>
        <v>0</v>
      </c>
      <c r="Q17" s="52">
        <f>'Pricing Schedule'!M33</f>
        <v>0</v>
      </c>
      <c r="R17" s="52">
        <f>'Pricing Schedule'!O33</f>
        <v>0</v>
      </c>
      <c r="S17" s="53">
        <f t="shared" si="3"/>
        <v>0</v>
      </c>
      <c r="T17" s="101">
        <f>'Pricing Schedule'!K33</f>
        <v>0</v>
      </c>
      <c r="U17" s="53">
        <f t="shared" si="4"/>
        <v>0</v>
      </c>
      <c r="V17" s="53">
        <f t="shared" si="5"/>
        <v>0</v>
      </c>
      <c r="W17" s="15"/>
    </row>
    <row r="18" spans="2:23" x14ac:dyDescent="0.25">
      <c r="B18" s="47" t="e">
        <f ca="1">'Pricing Schedule'!C34</f>
        <v>#NAME?</v>
      </c>
      <c r="C18" s="46" t="s">
        <v>51</v>
      </c>
      <c r="D18" s="46" t="str">
        <f>'Pricing Schedule'!B34</f>
        <v>Connectors</v>
      </c>
      <c r="E18" s="48">
        <f>'Pricing Schedule'!H34</f>
        <v>0</v>
      </c>
      <c r="F18" s="48" t="str">
        <f>IF('Pricing Schedule'!I34="","",'Pricing Schedule'!I34)</f>
        <v/>
      </c>
      <c r="G18" s="48">
        <f>'Pricing Schedule'!J34</f>
        <v>0</v>
      </c>
      <c r="H18" s="46" t="s">
        <v>51</v>
      </c>
      <c r="I18" s="48">
        <v>0</v>
      </c>
      <c r="J18" s="49">
        <v>0</v>
      </c>
      <c r="K18" s="50">
        <f t="shared" si="0"/>
        <v>0</v>
      </c>
      <c r="L18" s="103">
        <v>0</v>
      </c>
      <c r="M18" s="49" t="s">
        <v>45</v>
      </c>
      <c r="N18" s="51">
        <f t="shared" si="1"/>
        <v>0</v>
      </c>
      <c r="O18" s="103">
        <v>12</v>
      </c>
      <c r="P18" s="51">
        <f t="shared" si="2"/>
        <v>0</v>
      </c>
      <c r="Q18" s="52">
        <f>'Pricing Schedule'!M34</f>
        <v>0</v>
      </c>
      <c r="R18" s="52">
        <f>'Pricing Schedule'!O34</f>
        <v>0</v>
      </c>
      <c r="S18" s="53">
        <f t="shared" si="3"/>
        <v>0</v>
      </c>
      <c r="T18" s="101">
        <f>'Pricing Schedule'!K34</f>
        <v>0</v>
      </c>
      <c r="U18" s="53">
        <f t="shared" si="4"/>
        <v>0</v>
      </c>
      <c r="V18" s="53">
        <f t="shared" si="5"/>
        <v>0</v>
      </c>
      <c r="W18" s="15"/>
    </row>
    <row r="19" spans="2:23" x14ac:dyDescent="0.25">
      <c r="B19" s="47" t="e">
        <f ca="1">'Pricing Schedule'!C35</f>
        <v>#NAME?</v>
      </c>
      <c r="C19" s="46" t="s">
        <v>51</v>
      </c>
      <c r="D19" s="46" t="str">
        <f>'Pricing Schedule'!B35</f>
        <v>Connectors</v>
      </c>
      <c r="E19" s="48">
        <f>'Pricing Schedule'!H35</f>
        <v>0</v>
      </c>
      <c r="F19" s="48" t="str">
        <f>IF('Pricing Schedule'!I35="","",'Pricing Schedule'!I35)</f>
        <v/>
      </c>
      <c r="G19" s="48">
        <f>'Pricing Schedule'!J35</f>
        <v>0</v>
      </c>
      <c r="H19" s="46" t="s">
        <v>51</v>
      </c>
      <c r="I19" s="48">
        <v>0</v>
      </c>
      <c r="J19" s="49">
        <v>0</v>
      </c>
      <c r="K19" s="50">
        <f t="shared" si="0"/>
        <v>0</v>
      </c>
      <c r="L19" s="103">
        <v>0</v>
      </c>
      <c r="M19" s="49" t="s">
        <v>45</v>
      </c>
      <c r="N19" s="51">
        <f t="shared" si="1"/>
        <v>0</v>
      </c>
      <c r="O19" s="103">
        <v>12</v>
      </c>
      <c r="P19" s="51">
        <f t="shared" si="2"/>
        <v>0</v>
      </c>
      <c r="Q19" s="52">
        <f>'Pricing Schedule'!M35</f>
        <v>0</v>
      </c>
      <c r="R19" s="52">
        <f>'Pricing Schedule'!O35</f>
        <v>0</v>
      </c>
      <c r="S19" s="53">
        <f t="shared" si="3"/>
        <v>0</v>
      </c>
      <c r="T19" s="101">
        <f>'Pricing Schedule'!K35</f>
        <v>0</v>
      </c>
      <c r="U19" s="53">
        <f t="shared" si="4"/>
        <v>0</v>
      </c>
      <c r="V19" s="53">
        <f t="shared" si="5"/>
        <v>0</v>
      </c>
      <c r="W19" s="15"/>
    </row>
    <row r="20" spans="2:23" x14ac:dyDescent="0.25">
      <c r="B20" s="47" t="e">
        <f ca="1">'Pricing Schedule'!C36</f>
        <v>#NAME?</v>
      </c>
      <c r="C20" s="46" t="s">
        <v>51</v>
      </c>
      <c r="D20" s="46" t="str">
        <f>'Pricing Schedule'!B36</f>
        <v>Cabling</v>
      </c>
      <c r="E20" s="48">
        <f>'Pricing Schedule'!H36</f>
        <v>0</v>
      </c>
      <c r="F20" s="48" t="str">
        <f>IF('Pricing Schedule'!I36="","",'Pricing Schedule'!I36)</f>
        <v/>
      </c>
      <c r="G20" s="48">
        <f>'Pricing Schedule'!J36</f>
        <v>0</v>
      </c>
      <c r="H20" s="46" t="s">
        <v>51</v>
      </c>
      <c r="I20" s="48">
        <v>0</v>
      </c>
      <c r="J20" s="49">
        <v>0</v>
      </c>
      <c r="K20" s="50">
        <f t="shared" si="0"/>
        <v>0</v>
      </c>
      <c r="L20" s="103">
        <v>0</v>
      </c>
      <c r="M20" s="49" t="s">
        <v>45</v>
      </c>
      <c r="N20" s="51">
        <f t="shared" si="1"/>
        <v>0</v>
      </c>
      <c r="O20" s="103">
        <v>12</v>
      </c>
      <c r="P20" s="51">
        <f t="shared" si="2"/>
        <v>0</v>
      </c>
      <c r="Q20" s="52">
        <f>'Pricing Schedule'!M36</f>
        <v>0</v>
      </c>
      <c r="R20" s="52">
        <f>'Pricing Schedule'!O36</f>
        <v>0</v>
      </c>
      <c r="S20" s="53">
        <f t="shared" si="3"/>
        <v>0</v>
      </c>
      <c r="T20" s="101">
        <f>'Pricing Schedule'!K36</f>
        <v>0</v>
      </c>
      <c r="U20" s="53">
        <f t="shared" si="4"/>
        <v>0</v>
      </c>
      <c r="V20" s="53">
        <f t="shared" si="5"/>
        <v>0</v>
      </c>
      <c r="W20" s="15"/>
    </row>
    <row r="21" spans="2:23" x14ac:dyDescent="0.25">
      <c r="B21" s="47" t="e">
        <f ca="1">'Pricing Schedule'!C37</f>
        <v>#NAME?</v>
      </c>
      <c r="C21" s="46" t="s">
        <v>51</v>
      </c>
      <c r="D21" s="46" t="str">
        <f>'Pricing Schedule'!B37</f>
        <v>Cabling</v>
      </c>
      <c r="E21" s="48">
        <f>'Pricing Schedule'!H37</f>
        <v>0</v>
      </c>
      <c r="F21" s="48" t="str">
        <f>IF('Pricing Schedule'!I37="","",'Pricing Schedule'!I37)</f>
        <v/>
      </c>
      <c r="G21" s="48">
        <f>'Pricing Schedule'!J37</f>
        <v>0</v>
      </c>
      <c r="H21" s="46" t="s">
        <v>51</v>
      </c>
      <c r="I21" s="48">
        <v>0</v>
      </c>
      <c r="J21" s="49">
        <v>0</v>
      </c>
      <c r="K21" s="50">
        <f t="shared" si="0"/>
        <v>0</v>
      </c>
      <c r="L21" s="103">
        <v>0</v>
      </c>
      <c r="M21" s="49" t="s">
        <v>45</v>
      </c>
      <c r="N21" s="51">
        <f t="shared" si="1"/>
        <v>0</v>
      </c>
      <c r="O21" s="103">
        <v>12</v>
      </c>
      <c r="P21" s="51">
        <f t="shared" si="2"/>
        <v>0</v>
      </c>
      <c r="Q21" s="52">
        <f>'Pricing Schedule'!M37</f>
        <v>0</v>
      </c>
      <c r="R21" s="52">
        <f>'Pricing Schedule'!O37</f>
        <v>0</v>
      </c>
      <c r="S21" s="53">
        <f t="shared" si="3"/>
        <v>0</v>
      </c>
      <c r="T21" s="101">
        <f>'Pricing Schedule'!K37</f>
        <v>0</v>
      </c>
      <c r="U21" s="53">
        <f t="shared" si="4"/>
        <v>0</v>
      </c>
      <c r="V21" s="53">
        <f t="shared" si="5"/>
        <v>0</v>
      </c>
      <c r="W21" s="15"/>
    </row>
    <row r="22" spans="2:23" x14ac:dyDescent="0.25">
      <c r="B22" s="47" t="e">
        <f ca="1">'Pricing Schedule'!C38</f>
        <v>#NAME?</v>
      </c>
      <c r="C22" s="46" t="s">
        <v>51</v>
      </c>
      <c r="D22" s="46" t="str">
        <f>'Pricing Schedule'!B38</f>
        <v>Cabling</v>
      </c>
      <c r="E22" s="48">
        <f>'Pricing Schedule'!H38</f>
        <v>0</v>
      </c>
      <c r="F22" s="48" t="str">
        <f>IF('Pricing Schedule'!I38="","",'Pricing Schedule'!I38)</f>
        <v/>
      </c>
      <c r="G22" s="48">
        <f>'Pricing Schedule'!J38</f>
        <v>0</v>
      </c>
      <c r="H22" s="46" t="s">
        <v>51</v>
      </c>
      <c r="I22" s="48">
        <v>0</v>
      </c>
      <c r="J22" s="49">
        <v>0</v>
      </c>
      <c r="K22" s="50">
        <f t="shared" si="0"/>
        <v>0</v>
      </c>
      <c r="L22" s="103">
        <v>0</v>
      </c>
      <c r="M22" s="49" t="s">
        <v>45</v>
      </c>
      <c r="N22" s="51">
        <f t="shared" si="1"/>
        <v>0</v>
      </c>
      <c r="O22" s="103">
        <v>12</v>
      </c>
      <c r="P22" s="51">
        <f t="shared" si="2"/>
        <v>0</v>
      </c>
      <c r="Q22" s="52">
        <f>'Pricing Schedule'!M38</f>
        <v>0</v>
      </c>
      <c r="R22" s="52">
        <f>'Pricing Schedule'!O38</f>
        <v>0</v>
      </c>
      <c r="S22" s="53">
        <f t="shared" si="3"/>
        <v>0</v>
      </c>
      <c r="T22" s="101">
        <f>'Pricing Schedule'!K38</f>
        <v>0</v>
      </c>
      <c r="U22" s="53">
        <f t="shared" si="4"/>
        <v>0</v>
      </c>
      <c r="V22" s="53">
        <f t="shared" si="5"/>
        <v>0</v>
      </c>
      <c r="W22" s="15"/>
    </row>
    <row r="23" spans="2:23" x14ac:dyDescent="0.25">
      <c r="B23" s="47" t="e">
        <f ca="1">'Pricing Schedule'!C39</f>
        <v>#NAME?</v>
      </c>
      <c r="C23" s="46" t="s">
        <v>51</v>
      </c>
      <c r="D23" s="46" t="str">
        <f>'Pricing Schedule'!B39</f>
        <v>Module</v>
      </c>
      <c r="E23" s="48">
        <f>'Pricing Schedule'!H39</f>
        <v>0</v>
      </c>
      <c r="F23" s="48" t="str">
        <f>IF('Pricing Schedule'!I39="","",'Pricing Schedule'!I39)</f>
        <v/>
      </c>
      <c r="G23" s="48">
        <f>'Pricing Schedule'!J39</f>
        <v>0</v>
      </c>
      <c r="H23" s="46" t="s">
        <v>51</v>
      </c>
      <c r="I23" s="48">
        <v>0</v>
      </c>
      <c r="J23" s="49">
        <v>0</v>
      </c>
      <c r="K23" s="50">
        <f t="shared" si="0"/>
        <v>0</v>
      </c>
      <c r="L23" s="103">
        <v>0</v>
      </c>
      <c r="M23" s="49" t="s">
        <v>45</v>
      </c>
      <c r="N23" s="51">
        <f t="shared" si="1"/>
        <v>0</v>
      </c>
      <c r="O23" s="103">
        <v>12</v>
      </c>
      <c r="P23" s="51">
        <f t="shared" si="2"/>
        <v>0</v>
      </c>
      <c r="Q23" s="52">
        <f>'Pricing Schedule'!M39</f>
        <v>0</v>
      </c>
      <c r="R23" s="52">
        <f>'Pricing Schedule'!O39</f>
        <v>0</v>
      </c>
      <c r="S23" s="53">
        <f t="shared" si="3"/>
        <v>0</v>
      </c>
      <c r="T23" s="101">
        <f>'Pricing Schedule'!K39</f>
        <v>0</v>
      </c>
      <c r="U23" s="53">
        <f t="shared" si="4"/>
        <v>0</v>
      </c>
      <c r="V23" s="53">
        <f t="shared" si="5"/>
        <v>0</v>
      </c>
      <c r="W23" s="15"/>
    </row>
    <row r="24" spans="2:23" x14ac:dyDescent="0.25">
      <c r="B24" s="47" t="e">
        <f ca="1">'Pricing Schedule'!C40</f>
        <v>#NAME?</v>
      </c>
      <c r="C24" s="46" t="s">
        <v>51</v>
      </c>
      <c r="D24" s="46" t="str">
        <f>'Pricing Schedule'!B40</f>
        <v>Connectors</v>
      </c>
      <c r="E24" s="48">
        <f>'Pricing Schedule'!H40</f>
        <v>0</v>
      </c>
      <c r="F24" s="48" t="str">
        <f>IF('Pricing Schedule'!I40="","",'Pricing Schedule'!I40)</f>
        <v/>
      </c>
      <c r="G24" s="48">
        <f>'Pricing Schedule'!J40</f>
        <v>0</v>
      </c>
      <c r="H24" s="46" t="s">
        <v>51</v>
      </c>
      <c r="I24" s="48">
        <v>0</v>
      </c>
      <c r="J24" s="49">
        <v>0</v>
      </c>
      <c r="K24" s="50">
        <f t="shared" ref="K24:K27" si="6">I24-J24</f>
        <v>0</v>
      </c>
      <c r="L24" s="103">
        <v>0</v>
      </c>
      <c r="M24" s="49" t="s">
        <v>45</v>
      </c>
      <c r="N24" s="51">
        <f t="shared" ref="N24:N27" si="7">K24*L24</f>
        <v>0</v>
      </c>
      <c r="O24" s="103">
        <v>12</v>
      </c>
      <c r="P24" s="51">
        <f t="shared" ref="P24:P27" si="8">N24*O24</f>
        <v>0</v>
      </c>
      <c r="Q24" s="52">
        <f>'Pricing Schedule'!M40</f>
        <v>0</v>
      </c>
      <c r="R24" s="52">
        <f>'Pricing Schedule'!O40</f>
        <v>0</v>
      </c>
      <c r="S24" s="53">
        <f t="shared" ref="S24:S27" si="9">Q24-R24</f>
        <v>0</v>
      </c>
      <c r="T24" s="101">
        <f>'Pricing Schedule'!K40</f>
        <v>0</v>
      </c>
      <c r="U24" s="53">
        <f t="shared" ref="U24:U27" si="10">S24*T24</f>
        <v>0</v>
      </c>
      <c r="V24" s="53">
        <f t="shared" ref="V24:V27" si="11">P24+U24</f>
        <v>0</v>
      </c>
      <c r="W24" s="15"/>
    </row>
    <row r="25" spans="2:23" x14ac:dyDescent="0.25">
      <c r="B25" s="47" t="e">
        <f ca="1">'Pricing Schedule'!C41</f>
        <v>#NAME?</v>
      </c>
      <c r="C25" s="46" t="s">
        <v>51</v>
      </c>
      <c r="D25" s="46" t="str">
        <f>'Pricing Schedule'!B41</f>
        <v>Module</v>
      </c>
      <c r="E25" s="48">
        <f>'Pricing Schedule'!H41</f>
        <v>0</v>
      </c>
      <c r="F25" s="48" t="str">
        <f>IF('Pricing Schedule'!I41="","",'Pricing Schedule'!I41)</f>
        <v/>
      </c>
      <c r="G25" s="48">
        <f>'Pricing Schedule'!J41</f>
        <v>0</v>
      </c>
      <c r="H25" s="46" t="s">
        <v>51</v>
      </c>
      <c r="I25" s="48">
        <v>0</v>
      </c>
      <c r="J25" s="49">
        <v>0</v>
      </c>
      <c r="K25" s="50">
        <f t="shared" si="6"/>
        <v>0</v>
      </c>
      <c r="L25" s="103">
        <v>0</v>
      </c>
      <c r="M25" s="49" t="s">
        <v>45</v>
      </c>
      <c r="N25" s="51">
        <f t="shared" si="7"/>
        <v>0</v>
      </c>
      <c r="O25" s="103">
        <v>12</v>
      </c>
      <c r="P25" s="51">
        <f t="shared" si="8"/>
        <v>0</v>
      </c>
      <c r="Q25" s="52">
        <f>'Pricing Schedule'!M41</f>
        <v>0</v>
      </c>
      <c r="R25" s="52">
        <f>'Pricing Schedule'!O41</f>
        <v>0</v>
      </c>
      <c r="S25" s="53">
        <f t="shared" si="9"/>
        <v>0</v>
      </c>
      <c r="T25" s="101">
        <f>'Pricing Schedule'!K41</f>
        <v>0</v>
      </c>
      <c r="U25" s="53">
        <f t="shared" si="10"/>
        <v>0</v>
      </c>
      <c r="V25" s="53">
        <f t="shared" si="11"/>
        <v>0</v>
      </c>
      <c r="W25" s="15"/>
    </row>
    <row r="26" spans="2:23" x14ac:dyDescent="0.25">
      <c r="B26" s="47" t="e">
        <f ca="1">'Pricing Schedule'!C42</f>
        <v>#NAME?</v>
      </c>
      <c r="C26" s="46" t="s">
        <v>51</v>
      </c>
      <c r="D26" s="46" t="str">
        <f>'Pricing Schedule'!B42</f>
        <v>Module</v>
      </c>
      <c r="E26" s="48">
        <f>'Pricing Schedule'!H42</f>
        <v>0</v>
      </c>
      <c r="F26" s="48" t="str">
        <f>IF('Pricing Schedule'!I42="","",'Pricing Schedule'!I42)</f>
        <v/>
      </c>
      <c r="G26" s="48">
        <f>'Pricing Schedule'!J42</f>
        <v>0</v>
      </c>
      <c r="H26" s="46" t="s">
        <v>51</v>
      </c>
      <c r="I26" s="48">
        <v>0</v>
      </c>
      <c r="J26" s="49">
        <v>0</v>
      </c>
      <c r="K26" s="50">
        <f t="shared" si="6"/>
        <v>0</v>
      </c>
      <c r="L26" s="103">
        <v>0</v>
      </c>
      <c r="M26" s="49" t="s">
        <v>45</v>
      </c>
      <c r="N26" s="51">
        <f t="shared" si="7"/>
        <v>0</v>
      </c>
      <c r="O26" s="103">
        <v>12</v>
      </c>
      <c r="P26" s="51">
        <f t="shared" si="8"/>
        <v>0</v>
      </c>
      <c r="Q26" s="52">
        <f>'Pricing Schedule'!M42</f>
        <v>0</v>
      </c>
      <c r="R26" s="52">
        <f>'Pricing Schedule'!O42</f>
        <v>0</v>
      </c>
      <c r="S26" s="53">
        <f t="shared" si="9"/>
        <v>0</v>
      </c>
      <c r="T26" s="101">
        <f>'Pricing Schedule'!K42</f>
        <v>0</v>
      </c>
      <c r="U26" s="53">
        <f t="shared" si="10"/>
        <v>0</v>
      </c>
      <c r="V26" s="53">
        <f t="shared" si="11"/>
        <v>0</v>
      </c>
      <c r="W26" s="15"/>
    </row>
    <row r="27" spans="2:23" x14ac:dyDescent="0.25">
      <c r="B27" s="47" t="e">
        <f ca="1">'Pricing Schedule'!C43</f>
        <v>#NAME?</v>
      </c>
      <c r="C27" s="46" t="s">
        <v>51</v>
      </c>
      <c r="D27" s="46" t="str">
        <f>'Pricing Schedule'!B43</f>
        <v>Module</v>
      </c>
      <c r="E27" s="48">
        <f>'Pricing Schedule'!H43</f>
        <v>0</v>
      </c>
      <c r="F27" s="48" t="str">
        <f>IF('Pricing Schedule'!I43="","",'Pricing Schedule'!I43)</f>
        <v/>
      </c>
      <c r="G27" s="48">
        <f>'Pricing Schedule'!J43</f>
        <v>0</v>
      </c>
      <c r="H27" s="46" t="s">
        <v>51</v>
      </c>
      <c r="I27" s="48">
        <v>0</v>
      </c>
      <c r="J27" s="49">
        <v>0</v>
      </c>
      <c r="K27" s="50">
        <f t="shared" si="6"/>
        <v>0</v>
      </c>
      <c r="L27" s="103">
        <v>0</v>
      </c>
      <c r="M27" s="49" t="s">
        <v>45</v>
      </c>
      <c r="N27" s="51">
        <f t="shared" si="7"/>
        <v>0</v>
      </c>
      <c r="O27" s="103">
        <v>12</v>
      </c>
      <c r="P27" s="51">
        <f t="shared" si="8"/>
        <v>0</v>
      </c>
      <c r="Q27" s="52">
        <f>'Pricing Schedule'!M43</f>
        <v>0</v>
      </c>
      <c r="R27" s="52">
        <f>'Pricing Schedule'!O43</f>
        <v>0</v>
      </c>
      <c r="S27" s="53">
        <f t="shared" si="9"/>
        <v>0</v>
      </c>
      <c r="T27" s="101">
        <f>'Pricing Schedule'!K43</f>
        <v>0</v>
      </c>
      <c r="U27" s="53">
        <f t="shared" si="10"/>
        <v>0</v>
      </c>
      <c r="V27" s="53">
        <f t="shared" si="11"/>
        <v>0</v>
      </c>
      <c r="W27" s="15"/>
    </row>
    <row r="28" spans="2:23" x14ac:dyDescent="0.25">
      <c r="B28" s="47" t="e">
        <f ca="1">'Pricing Schedule'!C44</f>
        <v>#NAME?</v>
      </c>
      <c r="C28" s="46" t="s">
        <v>51</v>
      </c>
      <c r="D28" s="46" t="str">
        <f>'Pricing Schedule'!B44</f>
        <v>Module</v>
      </c>
      <c r="E28" s="48">
        <f>'Pricing Schedule'!H44</f>
        <v>0</v>
      </c>
      <c r="F28" s="48" t="str">
        <f>IF('Pricing Schedule'!I44="","",'Pricing Schedule'!I44)</f>
        <v/>
      </c>
      <c r="G28" s="48">
        <f>'Pricing Schedule'!J44</f>
        <v>0</v>
      </c>
      <c r="H28" s="46" t="s">
        <v>51</v>
      </c>
      <c r="I28" s="48">
        <v>0</v>
      </c>
      <c r="J28" s="49">
        <v>0</v>
      </c>
      <c r="K28" s="50">
        <f t="shared" si="0"/>
        <v>0</v>
      </c>
      <c r="L28" s="103">
        <v>0</v>
      </c>
      <c r="M28" s="49" t="s">
        <v>45</v>
      </c>
      <c r="N28" s="51">
        <f t="shared" si="1"/>
        <v>0</v>
      </c>
      <c r="O28" s="103">
        <v>12</v>
      </c>
      <c r="P28" s="51">
        <f t="shared" si="2"/>
        <v>0</v>
      </c>
      <c r="Q28" s="52">
        <f>'Pricing Schedule'!M44</f>
        <v>0</v>
      </c>
      <c r="R28" s="52">
        <f>'Pricing Schedule'!O44</f>
        <v>0</v>
      </c>
      <c r="S28" s="53">
        <f t="shared" si="3"/>
        <v>0</v>
      </c>
      <c r="T28" s="101">
        <f>'Pricing Schedule'!K44</f>
        <v>0</v>
      </c>
      <c r="U28" s="53">
        <f t="shared" si="4"/>
        <v>0</v>
      </c>
      <c r="V28" s="53">
        <f t="shared" si="5"/>
        <v>0</v>
      </c>
      <c r="W28" s="15"/>
    </row>
    <row r="29" spans="2:23" x14ac:dyDescent="0.25">
      <c r="B29" s="47" t="e">
        <f ca="1">'Pricing Schedule'!C45</f>
        <v>#NAME?</v>
      </c>
      <c r="C29" s="46" t="s">
        <v>51</v>
      </c>
      <c r="D29" s="46" t="str">
        <f>'Pricing Schedule'!B45</f>
        <v>Switch</v>
      </c>
      <c r="E29" s="48">
        <f>'Pricing Schedule'!H45</f>
        <v>0</v>
      </c>
      <c r="F29" s="48" t="str">
        <f>IF('Pricing Schedule'!I45="","",'Pricing Schedule'!I45)</f>
        <v/>
      </c>
      <c r="G29" s="48">
        <f>'Pricing Schedule'!J45</f>
        <v>0</v>
      </c>
      <c r="H29" s="46" t="s">
        <v>51</v>
      </c>
      <c r="I29" s="48">
        <v>0</v>
      </c>
      <c r="J29" s="49">
        <v>0</v>
      </c>
      <c r="K29" s="50">
        <f t="shared" si="0"/>
        <v>0</v>
      </c>
      <c r="L29" s="103">
        <v>0</v>
      </c>
      <c r="M29" s="49" t="s">
        <v>45</v>
      </c>
      <c r="N29" s="51">
        <f t="shared" si="1"/>
        <v>0</v>
      </c>
      <c r="O29" s="103">
        <v>12</v>
      </c>
      <c r="P29" s="51">
        <f t="shared" si="2"/>
        <v>0</v>
      </c>
      <c r="Q29" s="52">
        <f>'Pricing Schedule'!M45</f>
        <v>0</v>
      </c>
      <c r="R29" s="52">
        <f>'Pricing Schedule'!O45</f>
        <v>0</v>
      </c>
      <c r="S29" s="53">
        <f t="shared" si="3"/>
        <v>0</v>
      </c>
      <c r="T29" s="101">
        <f>'Pricing Schedule'!K45</f>
        <v>0</v>
      </c>
      <c r="U29" s="53">
        <f t="shared" si="4"/>
        <v>0</v>
      </c>
      <c r="V29" s="53">
        <f t="shared" si="5"/>
        <v>0</v>
      </c>
      <c r="W29" s="15"/>
    </row>
    <row r="30" spans="2:23" x14ac:dyDescent="0.25">
      <c r="B30" s="47" t="e">
        <f ca="1">'Pricing Schedule'!C46</f>
        <v>#NAME?</v>
      </c>
      <c r="C30" s="46" t="s">
        <v>51</v>
      </c>
      <c r="D30" s="46" t="str">
        <f>'Pricing Schedule'!B46</f>
        <v>Connectors</v>
      </c>
      <c r="E30" s="48">
        <f>'Pricing Schedule'!H46</f>
        <v>0</v>
      </c>
      <c r="F30" s="48" t="str">
        <f>IF('Pricing Schedule'!I46="","",'Pricing Schedule'!I46)</f>
        <v/>
      </c>
      <c r="G30" s="48">
        <f>'Pricing Schedule'!J46</f>
        <v>0</v>
      </c>
      <c r="H30" s="46" t="s">
        <v>51</v>
      </c>
      <c r="I30" s="48">
        <v>0</v>
      </c>
      <c r="J30" s="49">
        <v>0</v>
      </c>
      <c r="K30" s="50">
        <f t="shared" si="0"/>
        <v>0</v>
      </c>
      <c r="L30" s="103">
        <v>0</v>
      </c>
      <c r="M30" s="49" t="s">
        <v>45</v>
      </c>
      <c r="N30" s="51">
        <f t="shared" si="1"/>
        <v>0</v>
      </c>
      <c r="O30" s="103">
        <v>12</v>
      </c>
      <c r="P30" s="51">
        <f t="shared" si="2"/>
        <v>0</v>
      </c>
      <c r="Q30" s="52">
        <f>'Pricing Schedule'!M46</f>
        <v>0</v>
      </c>
      <c r="R30" s="52">
        <f>'Pricing Schedule'!O46</f>
        <v>0</v>
      </c>
      <c r="S30" s="53">
        <f t="shared" si="3"/>
        <v>0</v>
      </c>
      <c r="T30" s="101">
        <f>'Pricing Schedule'!K46</f>
        <v>0</v>
      </c>
      <c r="U30" s="53">
        <f t="shared" si="4"/>
        <v>0</v>
      </c>
      <c r="V30" s="53">
        <f t="shared" si="5"/>
        <v>0</v>
      </c>
      <c r="W30" s="15"/>
    </row>
    <row r="31" spans="2:23" x14ac:dyDescent="0.25">
      <c r="B31" s="47" t="e">
        <f ca="1">'Pricing Schedule'!C47</f>
        <v>#NAME?</v>
      </c>
      <c r="C31" s="46" t="s">
        <v>51</v>
      </c>
      <c r="D31" s="46" t="str">
        <f>'Pricing Schedule'!B47</f>
        <v>License</v>
      </c>
      <c r="E31" s="48">
        <f>'Pricing Schedule'!H47</f>
        <v>0</v>
      </c>
      <c r="F31" s="48" t="str">
        <f>IF('Pricing Schedule'!I47="","",'Pricing Schedule'!I47)</f>
        <v/>
      </c>
      <c r="G31" s="48">
        <f>'Pricing Schedule'!J47</f>
        <v>0</v>
      </c>
      <c r="H31" s="46" t="s">
        <v>51</v>
      </c>
      <c r="I31" s="48">
        <v>0</v>
      </c>
      <c r="J31" s="49">
        <v>0</v>
      </c>
      <c r="K31" s="50">
        <f t="shared" si="0"/>
        <v>0</v>
      </c>
      <c r="L31" s="103">
        <v>0</v>
      </c>
      <c r="M31" s="49" t="s">
        <v>45</v>
      </c>
      <c r="N31" s="51">
        <f t="shared" si="1"/>
        <v>0</v>
      </c>
      <c r="O31" s="103">
        <v>12</v>
      </c>
      <c r="P31" s="51">
        <f t="shared" si="2"/>
        <v>0</v>
      </c>
      <c r="Q31" s="52">
        <f>'Pricing Schedule'!M47</f>
        <v>0</v>
      </c>
      <c r="R31" s="52">
        <f>'Pricing Schedule'!O47</f>
        <v>0</v>
      </c>
      <c r="S31" s="53">
        <f t="shared" si="3"/>
        <v>0</v>
      </c>
      <c r="T31" s="101">
        <f>'Pricing Schedule'!K47</f>
        <v>0</v>
      </c>
      <c r="U31" s="53">
        <f t="shared" si="4"/>
        <v>0</v>
      </c>
      <c r="V31" s="53">
        <f t="shared" si="5"/>
        <v>0</v>
      </c>
      <c r="W31" s="15"/>
    </row>
    <row r="32" spans="2:23" x14ac:dyDescent="0.25">
      <c r="B32" s="47" t="e">
        <f ca="1">'Pricing Schedule'!C48</f>
        <v>#NAME?</v>
      </c>
      <c r="C32" s="46" t="s">
        <v>51</v>
      </c>
      <c r="D32" s="46" t="str">
        <f>'Pricing Schedule'!B48</f>
        <v>Module</v>
      </c>
      <c r="E32" s="48">
        <f>'Pricing Schedule'!H48</f>
        <v>0</v>
      </c>
      <c r="F32" s="48" t="str">
        <f>IF('Pricing Schedule'!I48="","",'Pricing Schedule'!I48)</f>
        <v/>
      </c>
      <c r="G32" s="48">
        <f>'Pricing Schedule'!J48</f>
        <v>0</v>
      </c>
      <c r="H32" s="46" t="s">
        <v>51</v>
      </c>
      <c r="I32" s="48">
        <v>0</v>
      </c>
      <c r="J32" s="49">
        <v>0</v>
      </c>
      <c r="K32" s="50">
        <f t="shared" si="0"/>
        <v>0</v>
      </c>
      <c r="L32" s="103">
        <v>0</v>
      </c>
      <c r="M32" s="49" t="s">
        <v>45</v>
      </c>
      <c r="N32" s="51">
        <f t="shared" si="1"/>
        <v>0</v>
      </c>
      <c r="O32" s="103">
        <v>12</v>
      </c>
      <c r="P32" s="51">
        <f t="shared" si="2"/>
        <v>0</v>
      </c>
      <c r="Q32" s="52">
        <f>'Pricing Schedule'!M48</f>
        <v>0</v>
      </c>
      <c r="R32" s="52">
        <f>'Pricing Schedule'!O48</f>
        <v>0</v>
      </c>
      <c r="S32" s="53">
        <f t="shared" si="3"/>
        <v>0</v>
      </c>
      <c r="T32" s="101">
        <f>'Pricing Schedule'!K48</f>
        <v>0</v>
      </c>
      <c r="U32" s="53">
        <f t="shared" si="4"/>
        <v>0</v>
      </c>
      <c r="V32" s="53">
        <f t="shared" si="5"/>
        <v>0</v>
      </c>
      <c r="W32" s="15"/>
    </row>
    <row r="33" spans="2:23" x14ac:dyDescent="0.25">
      <c r="B33" s="47" t="e">
        <f ca="1">'Pricing Schedule'!C49</f>
        <v>#NAME?</v>
      </c>
      <c r="C33" s="46" t="s">
        <v>51</v>
      </c>
      <c r="D33" s="46" t="str">
        <f>'Pricing Schedule'!B49</f>
        <v>Module</v>
      </c>
      <c r="E33" s="48">
        <f>'Pricing Schedule'!H49</f>
        <v>0</v>
      </c>
      <c r="F33" s="48" t="str">
        <f>IF('Pricing Schedule'!I49="","",'Pricing Schedule'!I49)</f>
        <v/>
      </c>
      <c r="G33" s="48">
        <f>'Pricing Schedule'!J49</f>
        <v>0</v>
      </c>
      <c r="H33" s="46" t="s">
        <v>51</v>
      </c>
      <c r="I33" s="48">
        <v>0</v>
      </c>
      <c r="J33" s="49">
        <v>0</v>
      </c>
      <c r="K33" s="50">
        <f t="shared" si="0"/>
        <v>0</v>
      </c>
      <c r="L33" s="103">
        <v>0</v>
      </c>
      <c r="M33" s="49" t="s">
        <v>45</v>
      </c>
      <c r="N33" s="51">
        <f t="shared" si="1"/>
        <v>0</v>
      </c>
      <c r="O33" s="103">
        <v>12</v>
      </c>
      <c r="P33" s="51">
        <f t="shared" si="2"/>
        <v>0</v>
      </c>
      <c r="Q33" s="52">
        <f>'Pricing Schedule'!M49</f>
        <v>0</v>
      </c>
      <c r="R33" s="52">
        <f>'Pricing Schedule'!O49</f>
        <v>0</v>
      </c>
      <c r="S33" s="53">
        <f t="shared" si="3"/>
        <v>0</v>
      </c>
      <c r="T33" s="101">
        <f>'Pricing Schedule'!K49</f>
        <v>0</v>
      </c>
      <c r="U33" s="53">
        <f t="shared" si="4"/>
        <v>0</v>
      </c>
      <c r="V33" s="53">
        <f t="shared" si="5"/>
        <v>0</v>
      </c>
      <c r="W33" s="15"/>
    </row>
    <row r="34" spans="2:23" x14ac:dyDescent="0.25">
      <c r="B34" s="47" t="e">
        <f ca="1">'Pricing Schedule'!C50</f>
        <v>#NAME?</v>
      </c>
      <c r="C34" s="46" t="s">
        <v>51</v>
      </c>
      <c r="D34" s="46" t="str">
        <f>'Pricing Schedule'!B50</f>
        <v>Module</v>
      </c>
      <c r="E34" s="48">
        <f>'Pricing Schedule'!H50</f>
        <v>0</v>
      </c>
      <c r="F34" s="48" t="str">
        <f>IF('Pricing Schedule'!I50="","",'Pricing Schedule'!I50)</f>
        <v/>
      </c>
      <c r="G34" s="48">
        <f>'Pricing Schedule'!J50</f>
        <v>0</v>
      </c>
      <c r="H34" s="46" t="s">
        <v>51</v>
      </c>
      <c r="I34" s="48">
        <v>0</v>
      </c>
      <c r="J34" s="49">
        <v>0</v>
      </c>
      <c r="K34" s="50">
        <f t="shared" si="0"/>
        <v>0</v>
      </c>
      <c r="L34" s="103">
        <v>0</v>
      </c>
      <c r="M34" s="49" t="s">
        <v>45</v>
      </c>
      <c r="N34" s="51">
        <f t="shared" si="1"/>
        <v>0</v>
      </c>
      <c r="O34" s="103">
        <v>12</v>
      </c>
      <c r="P34" s="51">
        <f t="shared" si="2"/>
        <v>0</v>
      </c>
      <c r="Q34" s="52">
        <f>'Pricing Schedule'!M50</f>
        <v>0</v>
      </c>
      <c r="R34" s="52">
        <f>'Pricing Schedule'!O50</f>
        <v>0</v>
      </c>
      <c r="S34" s="53">
        <f t="shared" si="3"/>
        <v>0</v>
      </c>
      <c r="T34" s="101">
        <f>'Pricing Schedule'!K50</f>
        <v>0</v>
      </c>
      <c r="U34" s="53">
        <f t="shared" si="4"/>
        <v>0</v>
      </c>
      <c r="V34" s="53">
        <f t="shared" si="5"/>
        <v>0</v>
      </c>
      <c r="W34" s="15"/>
    </row>
    <row r="35" spans="2:23" x14ac:dyDescent="0.25">
      <c r="B35" s="47" t="e">
        <f ca="1">'Pricing Schedule'!C51</f>
        <v>#NAME?</v>
      </c>
      <c r="C35" s="46" t="s">
        <v>51</v>
      </c>
      <c r="D35" s="46" t="str">
        <f>'Pricing Schedule'!B51</f>
        <v>Module</v>
      </c>
      <c r="E35" s="48">
        <f>'Pricing Schedule'!H51</f>
        <v>0</v>
      </c>
      <c r="F35" s="48" t="str">
        <f>IF('Pricing Schedule'!I51="","",'Pricing Schedule'!I51)</f>
        <v/>
      </c>
      <c r="G35" s="48">
        <f>'Pricing Schedule'!J51</f>
        <v>0</v>
      </c>
      <c r="H35" s="46" t="s">
        <v>51</v>
      </c>
      <c r="I35" s="48">
        <v>0</v>
      </c>
      <c r="J35" s="49">
        <v>0</v>
      </c>
      <c r="K35" s="50">
        <f t="shared" si="0"/>
        <v>0</v>
      </c>
      <c r="L35" s="103">
        <v>0</v>
      </c>
      <c r="M35" s="49" t="s">
        <v>45</v>
      </c>
      <c r="N35" s="51">
        <f t="shared" si="1"/>
        <v>0</v>
      </c>
      <c r="O35" s="103">
        <v>12</v>
      </c>
      <c r="P35" s="51">
        <f t="shared" si="2"/>
        <v>0</v>
      </c>
      <c r="Q35" s="52">
        <f>'Pricing Schedule'!M51</f>
        <v>0</v>
      </c>
      <c r="R35" s="52">
        <f>'Pricing Schedule'!O51</f>
        <v>0</v>
      </c>
      <c r="S35" s="53">
        <f t="shared" si="3"/>
        <v>0</v>
      </c>
      <c r="T35" s="101">
        <f>'Pricing Schedule'!K51</f>
        <v>0</v>
      </c>
      <c r="U35" s="53">
        <f t="shared" si="4"/>
        <v>0</v>
      </c>
      <c r="V35" s="53">
        <f t="shared" si="5"/>
        <v>0</v>
      </c>
      <c r="W35" s="15"/>
    </row>
    <row r="36" spans="2:23" x14ac:dyDescent="0.25">
      <c r="B36" s="47" t="e">
        <f ca="1">'Pricing Schedule'!C52</f>
        <v>#NAME?</v>
      </c>
      <c r="C36" s="46" t="s">
        <v>51</v>
      </c>
      <c r="D36" s="46" t="str">
        <f>'Pricing Schedule'!B52</f>
        <v>Module</v>
      </c>
      <c r="E36" s="48">
        <f>'Pricing Schedule'!H52</f>
        <v>0</v>
      </c>
      <c r="F36" s="48" t="str">
        <f>IF('Pricing Schedule'!I52="","",'Pricing Schedule'!I52)</f>
        <v/>
      </c>
      <c r="G36" s="48">
        <f>'Pricing Schedule'!J52</f>
        <v>0</v>
      </c>
      <c r="H36" s="46" t="s">
        <v>51</v>
      </c>
      <c r="I36" s="48">
        <v>0</v>
      </c>
      <c r="J36" s="49">
        <v>0</v>
      </c>
      <c r="K36" s="50">
        <f t="shared" si="0"/>
        <v>0</v>
      </c>
      <c r="L36" s="103">
        <v>0</v>
      </c>
      <c r="M36" s="49" t="s">
        <v>45</v>
      </c>
      <c r="N36" s="51">
        <f t="shared" si="1"/>
        <v>0</v>
      </c>
      <c r="O36" s="103">
        <v>12</v>
      </c>
      <c r="P36" s="51">
        <f t="shared" si="2"/>
        <v>0</v>
      </c>
      <c r="Q36" s="52">
        <f>'Pricing Schedule'!M52</f>
        <v>0</v>
      </c>
      <c r="R36" s="52">
        <f>'Pricing Schedule'!O52</f>
        <v>0</v>
      </c>
      <c r="S36" s="53">
        <f t="shared" si="3"/>
        <v>0</v>
      </c>
      <c r="T36" s="101">
        <f>'Pricing Schedule'!K52</f>
        <v>0</v>
      </c>
      <c r="U36" s="53">
        <f t="shared" si="4"/>
        <v>0</v>
      </c>
      <c r="V36" s="53">
        <f t="shared" si="5"/>
        <v>0</v>
      </c>
      <c r="W36" s="15"/>
    </row>
    <row r="37" spans="2:23" x14ac:dyDescent="0.25">
      <c r="B37" s="47" t="e">
        <f ca="1">'Pricing Schedule'!C53</f>
        <v>#NAME?</v>
      </c>
      <c r="C37" s="46" t="s">
        <v>51</v>
      </c>
      <c r="D37" s="46" t="str">
        <f>'Pricing Schedule'!B53</f>
        <v/>
      </c>
      <c r="E37" s="48">
        <f>'Pricing Schedule'!H53</f>
        <v>0</v>
      </c>
      <c r="F37" s="48" t="str">
        <f>IF('Pricing Schedule'!I53="","",'Pricing Schedule'!I53)</f>
        <v/>
      </c>
      <c r="G37" s="48">
        <f>'Pricing Schedule'!J53</f>
        <v>0</v>
      </c>
      <c r="H37" s="46" t="s">
        <v>51</v>
      </c>
      <c r="I37" s="48">
        <v>0</v>
      </c>
      <c r="J37" s="49">
        <v>0</v>
      </c>
      <c r="K37" s="50">
        <f t="shared" si="0"/>
        <v>0</v>
      </c>
      <c r="L37" s="103">
        <v>0</v>
      </c>
      <c r="M37" s="49" t="s">
        <v>45</v>
      </c>
      <c r="N37" s="51">
        <f t="shared" si="1"/>
        <v>0</v>
      </c>
      <c r="O37" s="103">
        <v>12</v>
      </c>
      <c r="P37" s="51">
        <f t="shared" si="2"/>
        <v>0</v>
      </c>
      <c r="Q37" s="52">
        <f>'Pricing Schedule'!M53</f>
        <v>0</v>
      </c>
      <c r="R37" s="52">
        <f>'Pricing Schedule'!O53</f>
        <v>0</v>
      </c>
      <c r="S37" s="53">
        <f t="shared" si="3"/>
        <v>0</v>
      </c>
      <c r="T37" s="101">
        <f>'Pricing Schedule'!K53</f>
        <v>0</v>
      </c>
      <c r="U37" s="53">
        <f t="shared" si="4"/>
        <v>0</v>
      </c>
      <c r="V37" s="53">
        <f t="shared" si="5"/>
        <v>0</v>
      </c>
      <c r="W37" s="15"/>
    </row>
    <row r="38" spans="2:23" x14ac:dyDescent="0.25">
      <c r="B38" s="47" t="e">
        <f ca="1">'Pricing Schedule'!C54</f>
        <v>#NAME?</v>
      </c>
      <c r="C38" s="46" t="s">
        <v>51</v>
      </c>
      <c r="D38" s="46" t="str">
        <f>'Pricing Schedule'!B54</f>
        <v/>
      </c>
      <c r="E38" s="48">
        <f>'Pricing Schedule'!H54</f>
        <v>0</v>
      </c>
      <c r="F38" s="48" t="str">
        <f>IF('Pricing Schedule'!I54="","",'Pricing Schedule'!I54)</f>
        <v/>
      </c>
      <c r="G38" s="48">
        <f>'Pricing Schedule'!J54</f>
        <v>0</v>
      </c>
      <c r="H38" s="46" t="s">
        <v>51</v>
      </c>
      <c r="I38" s="48">
        <v>0</v>
      </c>
      <c r="J38" s="49">
        <v>0</v>
      </c>
      <c r="K38" s="50">
        <f t="shared" si="0"/>
        <v>0</v>
      </c>
      <c r="L38" s="103">
        <v>0</v>
      </c>
      <c r="M38" s="49" t="s">
        <v>45</v>
      </c>
      <c r="N38" s="51">
        <f t="shared" si="1"/>
        <v>0</v>
      </c>
      <c r="O38" s="103">
        <v>12</v>
      </c>
      <c r="P38" s="51">
        <f t="shared" si="2"/>
        <v>0</v>
      </c>
      <c r="Q38" s="52">
        <f>'Pricing Schedule'!M54</f>
        <v>0</v>
      </c>
      <c r="R38" s="52">
        <f>'Pricing Schedule'!O54</f>
        <v>0</v>
      </c>
      <c r="S38" s="53">
        <f t="shared" si="3"/>
        <v>0</v>
      </c>
      <c r="T38" s="101">
        <f>'Pricing Schedule'!K54</f>
        <v>0</v>
      </c>
      <c r="U38" s="53">
        <f t="shared" si="4"/>
        <v>0</v>
      </c>
      <c r="V38" s="53">
        <f t="shared" si="5"/>
        <v>0</v>
      </c>
      <c r="W38" s="15"/>
    </row>
    <row r="39" spans="2:23" x14ac:dyDescent="0.25">
      <c r="B39" s="47" t="e">
        <f ca="1">'Pricing Schedule'!C55</f>
        <v>#NAME?</v>
      </c>
      <c r="C39" s="46" t="s">
        <v>51</v>
      </c>
      <c r="D39" s="46" t="str">
        <f>'Pricing Schedule'!B55</f>
        <v/>
      </c>
      <c r="E39" s="48">
        <f>'Pricing Schedule'!H55</f>
        <v>0</v>
      </c>
      <c r="F39" s="48" t="str">
        <f>IF('Pricing Schedule'!I55="","",'Pricing Schedule'!I55)</f>
        <v/>
      </c>
      <c r="G39" s="48">
        <f>'Pricing Schedule'!J55</f>
        <v>0</v>
      </c>
      <c r="H39" s="46" t="s">
        <v>51</v>
      </c>
      <c r="I39" s="48">
        <v>0</v>
      </c>
      <c r="J39" s="49">
        <v>0</v>
      </c>
      <c r="K39" s="50">
        <f t="shared" ref="K39:K49" si="12">I39-J39</f>
        <v>0</v>
      </c>
      <c r="L39" s="103">
        <v>0</v>
      </c>
      <c r="M39" s="49" t="s">
        <v>45</v>
      </c>
      <c r="N39" s="51">
        <f t="shared" ref="N39:N49" si="13">K39*L39</f>
        <v>0</v>
      </c>
      <c r="O39" s="103">
        <v>12</v>
      </c>
      <c r="P39" s="51">
        <f t="shared" ref="P39:P49" si="14">N39*O39</f>
        <v>0</v>
      </c>
      <c r="Q39" s="52">
        <f>'Pricing Schedule'!M55</f>
        <v>0</v>
      </c>
      <c r="R39" s="52">
        <f>'Pricing Schedule'!O55</f>
        <v>0</v>
      </c>
      <c r="S39" s="53">
        <f t="shared" ref="S39:S49" si="15">Q39-R39</f>
        <v>0</v>
      </c>
      <c r="T39" s="101">
        <f>'Pricing Schedule'!K55</f>
        <v>0</v>
      </c>
      <c r="U39" s="53">
        <f t="shared" ref="U39:U49" si="16">S39*T39</f>
        <v>0</v>
      </c>
      <c r="V39" s="53">
        <f t="shared" ref="V39:V49" si="17">P39+U39</f>
        <v>0</v>
      </c>
      <c r="W39" s="15"/>
    </row>
    <row r="40" spans="2:23" x14ac:dyDescent="0.25">
      <c r="B40" s="47" t="e">
        <f ca="1">'Pricing Schedule'!C56</f>
        <v>#NAME?</v>
      </c>
      <c r="C40" s="46" t="s">
        <v>51</v>
      </c>
      <c r="D40" s="46" t="str">
        <f>'Pricing Schedule'!B56</f>
        <v/>
      </c>
      <c r="E40" s="48">
        <f>'Pricing Schedule'!H56</f>
        <v>0</v>
      </c>
      <c r="F40" s="48" t="str">
        <f>IF('Pricing Schedule'!I56="","",'Pricing Schedule'!I56)</f>
        <v/>
      </c>
      <c r="G40" s="48">
        <f>'Pricing Schedule'!J56</f>
        <v>0</v>
      </c>
      <c r="H40" s="46" t="s">
        <v>51</v>
      </c>
      <c r="I40" s="48">
        <v>0</v>
      </c>
      <c r="J40" s="49">
        <v>0</v>
      </c>
      <c r="K40" s="50">
        <f t="shared" si="12"/>
        <v>0</v>
      </c>
      <c r="L40" s="103">
        <v>0</v>
      </c>
      <c r="M40" s="49" t="s">
        <v>45</v>
      </c>
      <c r="N40" s="51">
        <f t="shared" si="13"/>
        <v>0</v>
      </c>
      <c r="O40" s="103">
        <v>12</v>
      </c>
      <c r="P40" s="51">
        <f t="shared" si="14"/>
        <v>0</v>
      </c>
      <c r="Q40" s="52">
        <f>'Pricing Schedule'!M56</f>
        <v>0</v>
      </c>
      <c r="R40" s="52">
        <f>'Pricing Schedule'!O56</f>
        <v>0</v>
      </c>
      <c r="S40" s="53">
        <f t="shared" si="15"/>
        <v>0</v>
      </c>
      <c r="T40" s="101">
        <f>'Pricing Schedule'!K56</f>
        <v>0</v>
      </c>
      <c r="U40" s="53">
        <f t="shared" si="16"/>
        <v>0</v>
      </c>
      <c r="V40" s="53">
        <f t="shared" si="17"/>
        <v>0</v>
      </c>
      <c r="W40" s="15"/>
    </row>
    <row r="41" spans="2:23" x14ac:dyDescent="0.25">
      <c r="B41" s="47" t="e">
        <f ca="1">'Pricing Schedule'!C57</f>
        <v>#NAME?</v>
      </c>
      <c r="C41" s="46" t="s">
        <v>51</v>
      </c>
      <c r="D41" s="46" t="str">
        <f>'Pricing Schedule'!B57</f>
        <v/>
      </c>
      <c r="E41" s="48">
        <f>'Pricing Schedule'!H57</f>
        <v>0</v>
      </c>
      <c r="F41" s="48" t="str">
        <f>IF('Pricing Schedule'!I57="","",'Pricing Schedule'!I57)</f>
        <v/>
      </c>
      <c r="G41" s="48">
        <f>'Pricing Schedule'!J57</f>
        <v>0</v>
      </c>
      <c r="H41" s="46" t="s">
        <v>51</v>
      </c>
      <c r="I41" s="48">
        <v>0</v>
      </c>
      <c r="J41" s="49">
        <v>0</v>
      </c>
      <c r="K41" s="50">
        <f t="shared" si="12"/>
        <v>0</v>
      </c>
      <c r="L41" s="103">
        <v>0</v>
      </c>
      <c r="M41" s="49" t="s">
        <v>45</v>
      </c>
      <c r="N41" s="51">
        <f t="shared" si="13"/>
        <v>0</v>
      </c>
      <c r="O41" s="103">
        <v>12</v>
      </c>
      <c r="P41" s="51">
        <f t="shared" si="14"/>
        <v>0</v>
      </c>
      <c r="Q41" s="52">
        <f>'Pricing Schedule'!M57</f>
        <v>0</v>
      </c>
      <c r="R41" s="52">
        <f>'Pricing Schedule'!O57</f>
        <v>0</v>
      </c>
      <c r="S41" s="53">
        <f t="shared" si="15"/>
        <v>0</v>
      </c>
      <c r="T41" s="101">
        <f>'Pricing Schedule'!K57</f>
        <v>0</v>
      </c>
      <c r="U41" s="53">
        <f t="shared" si="16"/>
        <v>0</v>
      </c>
      <c r="V41" s="53">
        <f t="shared" si="17"/>
        <v>0</v>
      </c>
      <c r="W41" s="15"/>
    </row>
    <row r="42" spans="2:23" x14ac:dyDescent="0.25">
      <c r="B42" s="47" t="e">
        <f ca="1">'Pricing Schedule'!C58</f>
        <v>#NAME?</v>
      </c>
      <c r="C42" s="46" t="s">
        <v>51</v>
      </c>
      <c r="D42" s="46" t="str">
        <f>'Pricing Schedule'!B58</f>
        <v/>
      </c>
      <c r="E42" s="48">
        <f>'Pricing Schedule'!H58</f>
        <v>0</v>
      </c>
      <c r="F42" s="48" t="str">
        <f>IF('Pricing Schedule'!I58="","",'Pricing Schedule'!I58)</f>
        <v/>
      </c>
      <c r="G42" s="48">
        <f>'Pricing Schedule'!J58</f>
        <v>0</v>
      </c>
      <c r="H42" s="46" t="s">
        <v>51</v>
      </c>
      <c r="I42" s="48">
        <v>0</v>
      </c>
      <c r="J42" s="49">
        <v>0</v>
      </c>
      <c r="K42" s="50">
        <f t="shared" si="12"/>
        <v>0</v>
      </c>
      <c r="L42" s="103">
        <v>0</v>
      </c>
      <c r="M42" s="49" t="s">
        <v>45</v>
      </c>
      <c r="N42" s="51">
        <f t="shared" si="13"/>
        <v>0</v>
      </c>
      <c r="O42" s="103">
        <v>12</v>
      </c>
      <c r="P42" s="51">
        <f t="shared" si="14"/>
        <v>0</v>
      </c>
      <c r="Q42" s="52">
        <f>'Pricing Schedule'!M58</f>
        <v>0</v>
      </c>
      <c r="R42" s="52">
        <f>'Pricing Schedule'!O58</f>
        <v>0</v>
      </c>
      <c r="S42" s="53">
        <f t="shared" si="15"/>
        <v>0</v>
      </c>
      <c r="T42" s="101">
        <f>'Pricing Schedule'!K58</f>
        <v>0</v>
      </c>
      <c r="U42" s="53">
        <f t="shared" si="16"/>
        <v>0</v>
      </c>
      <c r="V42" s="53">
        <f t="shared" si="17"/>
        <v>0</v>
      </c>
      <c r="W42" s="15"/>
    </row>
    <row r="43" spans="2:23" x14ac:dyDescent="0.25">
      <c r="B43" s="47" t="e">
        <f ca="1">'Pricing Schedule'!C59</f>
        <v>#NAME?</v>
      </c>
      <c r="C43" s="46" t="s">
        <v>51</v>
      </c>
      <c r="D43" s="46" t="str">
        <f>'Pricing Schedule'!B59</f>
        <v/>
      </c>
      <c r="E43" s="48">
        <f>'Pricing Schedule'!H59</f>
        <v>0</v>
      </c>
      <c r="F43" s="48" t="str">
        <f>IF('Pricing Schedule'!I59="","",'Pricing Schedule'!I59)</f>
        <v/>
      </c>
      <c r="G43" s="48">
        <f>'Pricing Schedule'!J59</f>
        <v>0</v>
      </c>
      <c r="H43" s="46" t="s">
        <v>51</v>
      </c>
      <c r="I43" s="48">
        <v>0</v>
      </c>
      <c r="J43" s="49">
        <v>0</v>
      </c>
      <c r="K43" s="50">
        <f t="shared" si="12"/>
        <v>0</v>
      </c>
      <c r="L43" s="103">
        <v>0</v>
      </c>
      <c r="M43" s="49" t="s">
        <v>45</v>
      </c>
      <c r="N43" s="51">
        <f t="shared" si="13"/>
        <v>0</v>
      </c>
      <c r="O43" s="103">
        <v>12</v>
      </c>
      <c r="P43" s="51">
        <f t="shared" si="14"/>
        <v>0</v>
      </c>
      <c r="Q43" s="52">
        <f>'Pricing Schedule'!M59</f>
        <v>0</v>
      </c>
      <c r="R43" s="52">
        <f>'Pricing Schedule'!O59</f>
        <v>0</v>
      </c>
      <c r="S43" s="53">
        <f t="shared" si="15"/>
        <v>0</v>
      </c>
      <c r="T43" s="101">
        <f>'Pricing Schedule'!K59</f>
        <v>0</v>
      </c>
      <c r="U43" s="53">
        <f t="shared" si="16"/>
        <v>0</v>
      </c>
      <c r="V43" s="53">
        <f t="shared" si="17"/>
        <v>0</v>
      </c>
      <c r="W43" s="15"/>
    </row>
    <row r="44" spans="2:23" x14ac:dyDescent="0.25">
      <c r="B44" s="47" t="e">
        <f ca="1">'Pricing Schedule'!C60</f>
        <v>#NAME?</v>
      </c>
      <c r="C44" s="46" t="s">
        <v>51</v>
      </c>
      <c r="D44" s="46" t="str">
        <f>'Pricing Schedule'!B60</f>
        <v/>
      </c>
      <c r="E44" s="48">
        <f>'Pricing Schedule'!H60</f>
        <v>0</v>
      </c>
      <c r="F44" s="48" t="str">
        <f>IF('Pricing Schedule'!I60="","",'Pricing Schedule'!I60)</f>
        <v/>
      </c>
      <c r="G44" s="48">
        <f>'Pricing Schedule'!J60</f>
        <v>0</v>
      </c>
      <c r="H44" s="46" t="s">
        <v>51</v>
      </c>
      <c r="I44" s="48">
        <v>0</v>
      </c>
      <c r="J44" s="49">
        <v>0</v>
      </c>
      <c r="K44" s="50">
        <f t="shared" si="12"/>
        <v>0</v>
      </c>
      <c r="L44" s="103">
        <v>0</v>
      </c>
      <c r="M44" s="49" t="s">
        <v>45</v>
      </c>
      <c r="N44" s="51">
        <f t="shared" si="13"/>
        <v>0</v>
      </c>
      <c r="O44" s="103">
        <v>12</v>
      </c>
      <c r="P44" s="51">
        <f t="shared" si="14"/>
        <v>0</v>
      </c>
      <c r="Q44" s="52">
        <f>'Pricing Schedule'!M60</f>
        <v>0</v>
      </c>
      <c r="R44" s="52">
        <f>'Pricing Schedule'!O60</f>
        <v>0</v>
      </c>
      <c r="S44" s="53">
        <f t="shared" si="15"/>
        <v>0</v>
      </c>
      <c r="T44" s="101">
        <f>'Pricing Schedule'!K60</f>
        <v>0</v>
      </c>
      <c r="U44" s="53">
        <f t="shared" si="16"/>
        <v>0</v>
      </c>
      <c r="V44" s="53">
        <f t="shared" si="17"/>
        <v>0</v>
      </c>
      <c r="W44" s="15"/>
    </row>
    <row r="45" spans="2:23" x14ac:dyDescent="0.25">
      <c r="B45" s="47" t="e">
        <f ca="1">'Pricing Schedule'!C61</f>
        <v>#NAME?</v>
      </c>
      <c r="C45" s="46" t="s">
        <v>51</v>
      </c>
      <c r="D45" s="46" t="str">
        <f>'Pricing Schedule'!B61</f>
        <v/>
      </c>
      <c r="E45" s="48">
        <f>'Pricing Schedule'!H61</f>
        <v>0</v>
      </c>
      <c r="F45" s="48" t="str">
        <f>IF('Pricing Schedule'!I61="","",'Pricing Schedule'!I61)</f>
        <v/>
      </c>
      <c r="G45" s="48">
        <f>'Pricing Schedule'!J61</f>
        <v>0</v>
      </c>
      <c r="H45" s="46" t="s">
        <v>51</v>
      </c>
      <c r="I45" s="48">
        <v>0</v>
      </c>
      <c r="J45" s="49">
        <v>0</v>
      </c>
      <c r="K45" s="50">
        <f t="shared" si="12"/>
        <v>0</v>
      </c>
      <c r="L45" s="103">
        <v>0</v>
      </c>
      <c r="M45" s="49" t="s">
        <v>45</v>
      </c>
      <c r="N45" s="51">
        <f t="shared" si="13"/>
        <v>0</v>
      </c>
      <c r="O45" s="103">
        <v>12</v>
      </c>
      <c r="P45" s="51">
        <f t="shared" si="14"/>
        <v>0</v>
      </c>
      <c r="Q45" s="52">
        <f>'Pricing Schedule'!M61</f>
        <v>0</v>
      </c>
      <c r="R45" s="52">
        <f>'Pricing Schedule'!O61</f>
        <v>0</v>
      </c>
      <c r="S45" s="53">
        <f t="shared" si="15"/>
        <v>0</v>
      </c>
      <c r="T45" s="101">
        <f>'Pricing Schedule'!K61</f>
        <v>0</v>
      </c>
      <c r="U45" s="53">
        <f t="shared" si="16"/>
        <v>0</v>
      </c>
      <c r="V45" s="53">
        <f t="shared" si="17"/>
        <v>0</v>
      </c>
      <c r="W45" s="15"/>
    </row>
    <row r="46" spans="2:23" x14ac:dyDescent="0.25">
      <c r="B46" s="47" t="e">
        <f ca="1">'Pricing Schedule'!C62</f>
        <v>#NAME?</v>
      </c>
      <c r="C46" s="46" t="s">
        <v>51</v>
      </c>
      <c r="D46" s="46" t="str">
        <f>'Pricing Schedule'!B62</f>
        <v/>
      </c>
      <c r="E46" s="48">
        <f>'Pricing Schedule'!H62</f>
        <v>0</v>
      </c>
      <c r="F46" s="48" t="str">
        <f>IF('Pricing Schedule'!I62="","",'Pricing Schedule'!I62)</f>
        <v/>
      </c>
      <c r="G46" s="48">
        <f>'Pricing Schedule'!J62</f>
        <v>0</v>
      </c>
      <c r="H46" s="46" t="s">
        <v>51</v>
      </c>
      <c r="I46" s="48">
        <v>0</v>
      </c>
      <c r="J46" s="49">
        <v>0</v>
      </c>
      <c r="K46" s="50">
        <f t="shared" si="12"/>
        <v>0</v>
      </c>
      <c r="L46" s="103">
        <v>0</v>
      </c>
      <c r="M46" s="49" t="s">
        <v>45</v>
      </c>
      <c r="N46" s="51">
        <f t="shared" si="13"/>
        <v>0</v>
      </c>
      <c r="O46" s="103">
        <v>12</v>
      </c>
      <c r="P46" s="51">
        <f t="shared" si="14"/>
        <v>0</v>
      </c>
      <c r="Q46" s="52">
        <f>'Pricing Schedule'!M62</f>
        <v>0</v>
      </c>
      <c r="R46" s="52">
        <f>'Pricing Schedule'!O62</f>
        <v>0</v>
      </c>
      <c r="S46" s="53">
        <f t="shared" si="15"/>
        <v>0</v>
      </c>
      <c r="T46" s="101">
        <f>'Pricing Schedule'!K62</f>
        <v>0</v>
      </c>
      <c r="U46" s="53">
        <f t="shared" si="16"/>
        <v>0</v>
      </c>
      <c r="V46" s="53">
        <f t="shared" si="17"/>
        <v>0</v>
      </c>
      <c r="W46" s="15"/>
    </row>
    <row r="47" spans="2:23" x14ac:dyDescent="0.25">
      <c r="B47" s="47" t="e">
        <f ca="1">'Pricing Schedule'!C63</f>
        <v>#NAME?</v>
      </c>
      <c r="C47" s="46" t="s">
        <v>51</v>
      </c>
      <c r="D47" s="46" t="str">
        <f>'Pricing Schedule'!B63</f>
        <v/>
      </c>
      <c r="E47" s="48">
        <f>'Pricing Schedule'!H63</f>
        <v>0</v>
      </c>
      <c r="F47" s="48" t="str">
        <f>IF('Pricing Schedule'!I63="","",'Pricing Schedule'!I63)</f>
        <v/>
      </c>
      <c r="G47" s="48">
        <f>'Pricing Schedule'!J63</f>
        <v>0</v>
      </c>
      <c r="H47" s="46" t="s">
        <v>51</v>
      </c>
      <c r="I47" s="48">
        <v>0</v>
      </c>
      <c r="J47" s="49">
        <v>0</v>
      </c>
      <c r="K47" s="50">
        <f t="shared" si="12"/>
        <v>0</v>
      </c>
      <c r="L47" s="103">
        <v>0</v>
      </c>
      <c r="M47" s="49" t="s">
        <v>45</v>
      </c>
      <c r="N47" s="51">
        <f t="shared" si="13"/>
        <v>0</v>
      </c>
      <c r="O47" s="103">
        <v>12</v>
      </c>
      <c r="P47" s="51">
        <f t="shared" si="14"/>
        <v>0</v>
      </c>
      <c r="Q47" s="52">
        <f>'Pricing Schedule'!M63</f>
        <v>0</v>
      </c>
      <c r="R47" s="52">
        <f>'Pricing Schedule'!O63</f>
        <v>0</v>
      </c>
      <c r="S47" s="53">
        <f t="shared" si="15"/>
        <v>0</v>
      </c>
      <c r="T47" s="101">
        <f>'Pricing Schedule'!K63</f>
        <v>0</v>
      </c>
      <c r="U47" s="53">
        <f t="shared" si="16"/>
        <v>0</v>
      </c>
      <c r="V47" s="53">
        <f t="shared" si="17"/>
        <v>0</v>
      </c>
      <c r="W47" s="15"/>
    </row>
    <row r="48" spans="2:23" x14ac:dyDescent="0.25">
      <c r="B48" s="47" t="e">
        <f ca="1">'Pricing Schedule'!C64</f>
        <v>#NAME?</v>
      </c>
      <c r="C48" s="46" t="s">
        <v>51</v>
      </c>
      <c r="D48" s="46" t="str">
        <f>'Pricing Schedule'!B64</f>
        <v/>
      </c>
      <c r="E48" s="48">
        <f>'Pricing Schedule'!H64</f>
        <v>0</v>
      </c>
      <c r="F48" s="48" t="str">
        <f>IF('Pricing Schedule'!I64="","",'Pricing Schedule'!I64)</f>
        <v/>
      </c>
      <c r="G48" s="48">
        <f>'Pricing Schedule'!J64</f>
        <v>0</v>
      </c>
      <c r="H48" s="46" t="s">
        <v>51</v>
      </c>
      <c r="I48" s="48">
        <v>0</v>
      </c>
      <c r="J48" s="49">
        <v>0</v>
      </c>
      <c r="K48" s="50">
        <f t="shared" si="12"/>
        <v>0</v>
      </c>
      <c r="L48" s="103">
        <v>0</v>
      </c>
      <c r="M48" s="49" t="s">
        <v>45</v>
      </c>
      <c r="N48" s="51">
        <f t="shared" si="13"/>
        <v>0</v>
      </c>
      <c r="O48" s="103">
        <v>12</v>
      </c>
      <c r="P48" s="51">
        <f t="shared" si="14"/>
        <v>0</v>
      </c>
      <c r="Q48" s="52">
        <f>'Pricing Schedule'!M64</f>
        <v>0</v>
      </c>
      <c r="R48" s="52">
        <f>'Pricing Schedule'!O64</f>
        <v>0</v>
      </c>
      <c r="S48" s="53">
        <f t="shared" si="15"/>
        <v>0</v>
      </c>
      <c r="T48" s="101">
        <f>'Pricing Schedule'!K64</f>
        <v>0</v>
      </c>
      <c r="U48" s="53">
        <f t="shared" si="16"/>
        <v>0</v>
      </c>
      <c r="V48" s="53">
        <f t="shared" si="17"/>
        <v>0</v>
      </c>
      <c r="W48" s="15"/>
    </row>
    <row r="49" spans="2:23" x14ac:dyDescent="0.25">
      <c r="B49" s="47" t="e">
        <f ca="1">'Pricing Schedule'!C65</f>
        <v>#NAME?</v>
      </c>
      <c r="C49" s="46" t="s">
        <v>51</v>
      </c>
      <c r="D49" s="46" t="str">
        <f>'Pricing Schedule'!B65</f>
        <v/>
      </c>
      <c r="E49" s="48">
        <f>'Pricing Schedule'!H65</f>
        <v>0</v>
      </c>
      <c r="F49" s="48" t="str">
        <f>IF('Pricing Schedule'!I65="","",'Pricing Schedule'!I65)</f>
        <v/>
      </c>
      <c r="G49" s="48">
        <f>'Pricing Schedule'!J65</f>
        <v>0</v>
      </c>
      <c r="H49" s="46" t="s">
        <v>51</v>
      </c>
      <c r="I49" s="48">
        <v>0</v>
      </c>
      <c r="J49" s="49">
        <v>0</v>
      </c>
      <c r="K49" s="50">
        <f t="shared" si="12"/>
        <v>0</v>
      </c>
      <c r="L49" s="103">
        <v>0</v>
      </c>
      <c r="M49" s="49" t="s">
        <v>45</v>
      </c>
      <c r="N49" s="51">
        <f t="shared" si="13"/>
        <v>0</v>
      </c>
      <c r="O49" s="103">
        <v>12</v>
      </c>
      <c r="P49" s="51">
        <f t="shared" si="14"/>
        <v>0</v>
      </c>
      <c r="Q49" s="52">
        <f>'Pricing Schedule'!M65</f>
        <v>0</v>
      </c>
      <c r="R49" s="52">
        <f>'Pricing Schedule'!O65</f>
        <v>0</v>
      </c>
      <c r="S49" s="53">
        <f t="shared" si="15"/>
        <v>0</v>
      </c>
      <c r="T49" s="101">
        <f>'Pricing Schedule'!K65</f>
        <v>0</v>
      </c>
      <c r="U49" s="53">
        <f t="shared" si="16"/>
        <v>0</v>
      </c>
      <c r="V49" s="53">
        <f t="shared" si="17"/>
        <v>0</v>
      </c>
      <c r="W49" s="15"/>
    </row>
    <row r="50" spans="2:23" x14ac:dyDescent="0.25">
      <c r="B50" s="47" t="e">
        <f ca="1">'Pricing Schedule'!C66</f>
        <v>#NAME?</v>
      </c>
      <c r="C50" s="46" t="s">
        <v>51</v>
      </c>
      <c r="D50" s="46" t="str">
        <f>'Pricing Schedule'!B66</f>
        <v>Fees, Taxes, etc</v>
      </c>
      <c r="E50" s="48" t="str">
        <f>'Pricing Schedule'!H66</f>
        <v>Other</v>
      </c>
      <c r="F50" s="48" t="str">
        <f>IF('Pricing Schedule'!I66="","",'Pricing Schedule'!I66)</f>
        <v>Shipping</v>
      </c>
      <c r="G50" s="48" t="str">
        <f>'Pricing Schedule'!J66</f>
        <v>Shipping Charges</v>
      </c>
      <c r="H50" s="46" t="s">
        <v>51</v>
      </c>
      <c r="I50" s="48">
        <v>0</v>
      </c>
      <c r="J50" s="49">
        <v>0</v>
      </c>
      <c r="K50" s="50">
        <f t="shared" si="0"/>
        <v>0</v>
      </c>
      <c r="L50" s="103">
        <v>0</v>
      </c>
      <c r="M50" s="49" t="s">
        <v>45</v>
      </c>
      <c r="N50" s="51">
        <f t="shared" si="1"/>
        <v>0</v>
      </c>
      <c r="O50" s="103">
        <v>12</v>
      </c>
      <c r="P50" s="51">
        <f t="shared" si="2"/>
        <v>0</v>
      </c>
      <c r="Q50" s="52">
        <f>'Pricing Schedule'!M66</f>
        <v>0</v>
      </c>
      <c r="R50" s="52">
        <f>'Pricing Schedule'!O66</f>
        <v>0</v>
      </c>
      <c r="S50" s="53">
        <f t="shared" si="3"/>
        <v>0</v>
      </c>
      <c r="T50" s="101">
        <f>'Pricing Schedule'!K66</f>
        <v>1</v>
      </c>
      <c r="U50" s="53">
        <f t="shared" si="4"/>
        <v>0</v>
      </c>
      <c r="V50" s="53">
        <f t="shared" si="5"/>
        <v>0</v>
      </c>
      <c r="W50" s="15"/>
    </row>
    <row r="51" spans="2:23" ht="30" x14ac:dyDescent="0.25">
      <c r="B51" s="47" t="e">
        <f ca="1">'Pricing Schedule'!C67</f>
        <v>#NAME?</v>
      </c>
      <c r="C51" s="46" t="s">
        <v>47</v>
      </c>
      <c r="D51" s="46" t="str">
        <f>'Pricing Schedule'!B67</f>
        <v>Installation, Activation, &amp; Initial Configuration</v>
      </c>
      <c r="E51" s="48" t="str">
        <f>'Pricing Schedule'!H67</f>
        <v>Other</v>
      </c>
      <c r="F51" s="48" t="str">
        <f>IF('Pricing Schedule'!I67="","",'Pricing Schedule'!I67)</f>
        <v>Labor</v>
      </c>
      <c r="G51" s="46" t="str">
        <f>IF(ISBLANK('Pricing Schedule'!J67),'Pricing Schedule'!F67,'Pricing Schedule'!J67)</f>
        <v>Vendor Installation Service</v>
      </c>
      <c r="H51" s="46" t="s">
        <v>51</v>
      </c>
      <c r="I51" s="48">
        <v>0</v>
      </c>
      <c r="J51" s="49">
        <v>0</v>
      </c>
      <c r="K51" s="50">
        <f t="shared" ref="K51" si="18">I51-J51</f>
        <v>0</v>
      </c>
      <c r="L51" s="103">
        <v>0</v>
      </c>
      <c r="M51" s="49" t="s">
        <v>45</v>
      </c>
      <c r="N51" s="51">
        <f t="shared" ref="N51" si="19">K51*L51</f>
        <v>0</v>
      </c>
      <c r="O51" s="103">
        <v>12</v>
      </c>
      <c r="P51" s="51">
        <f t="shared" ref="P51" si="20">N51*O51</f>
        <v>0</v>
      </c>
      <c r="Q51" s="52">
        <f>'Pricing Schedule'!L68</f>
        <v>0</v>
      </c>
      <c r="R51" s="52">
        <f>'Pricing Schedule'!O68</f>
        <v>0</v>
      </c>
      <c r="S51" s="53">
        <f t="shared" ref="S51" si="21">Q51-R51</f>
        <v>0</v>
      </c>
      <c r="T51" s="101">
        <f>'Pricing Schedule'!K68</f>
        <v>0</v>
      </c>
      <c r="U51" s="53">
        <f t="shared" ref="U51" si="22">S51*T51</f>
        <v>0</v>
      </c>
      <c r="V51" s="53">
        <f t="shared" ref="V51" si="23">P51+U51</f>
        <v>0</v>
      </c>
      <c r="W51" s="15"/>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C033226-E2DE-4C3B-ABCD-85392CA729B3}">
          <x14:formula1>
            <xm:f>Lists!$A$1:$A$3</xm:f>
          </x14:formula1>
          <xm:sqref>C5:C51 H5:H51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551CD-B314-4BD9-9623-7C0F2B6D01B7}">
  <dimension ref="A1:Z81"/>
  <sheetViews>
    <sheetView workbookViewId="0">
      <selection activeCell="AC15" sqref="AC15"/>
    </sheetView>
  </sheetViews>
  <sheetFormatPr defaultRowHeight="15" x14ac:dyDescent="0.25"/>
  <cols>
    <col min="1" max="1" width="6.42578125" bestFit="1" customWidth="1"/>
    <col min="2" max="2" width="39.5703125" hidden="1" customWidth="1"/>
    <col min="3" max="3" width="45.7109375" hidden="1" customWidth="1"/>
    <col min="4" max="4" width="26.5703125" customWidth="1"/>
    <col min="5" max="5" width="45.7109375" customWidth="1"/>
    <col min="6" max="6" width="41.140625" customWidth="1"/>
    <col min="7" max="7" width="5.7109375" customWidth="1"/>
    <col min="8" max="8" width="39.5703125" hidden="1" customWidth="1"/>
    <col min="9" max="9" width="41.85546875" hidden="1" customWidth="1"/>
    <col min="10" max="21" width="25.140625" hidden="1" customWidth="1"/>
    <col min="22" max="26" width="0" hidden="1" customWidth="1"/>
  </cols>
  <sheetData>
    <row r="1" spans="1:26" s="3" customFormat="1" x14ac:dyDescent="0.25">
      <c r="A1" s="3" t="s">
        <v>194</v>
      </c>
      <c r="B1" s="3" t="s">
        <v>190</v>
      </c>
      <c r="C1" s="3" t="s">
        <v>189</v>
      </c>
      <c r="D1" s="3" t="s">
        <v>196</v>
      </c>
      <c r="E1" t="s">
        <v>55</v>
      </c>
      <c r="F1" t="s">
        <v>46</v>
      </c>
      <c r="H1" s="2" t="str" cm="1">
        <f t="array" ref="H1:H12">_xlfn.UNIQUE(F1:F21)</f>
        <v>Cabling/Connectors</v>
      </c>
      <c r="I1" t="s">
        <v>209</v>
      </c>
      <c r="J1" t="s">
        <v>209</v>
      </c>
      <c r="K1" t="s">
        <v>50</v>
      </c>
      <c r="L1" t="s">
        <v>210</v>
      </c>
      <c r="M1" t="s">
        <v>211</v>
      </c>
      <c r="N1" t="s">
        <v>60</v>
      </c>
      <c r="O1" t="s">
        <v>63</v>
      </c>
      <c r="P1" t="s">
        <v>66</v>
      </c>
      <c r="Q1" t="s">
        <v>68</v>
      </c>
      <c r="R1" t="s">
        <v>71</v>
      </c>
      <c r="S1" t="s">
        <v>74</v>
      </c>
      <c r="T1" t="s">
        <v>212</v>
      </c>
      <c r="U1" t="s">
        <v>213</v>
      </c>
      <c r="V1" t="s">
        <v>216</v>
      </c>
      <c r="Z1" s="104" t="str">
        <f>IF(B2&lt;&gt;"", SUBSTITUTE(SUBSTITUTE(B2, " ", "_"), "/", "_"), "")</f>
        <v>Cabling_Connectors</v>
      </c>
    </row>
    <row r="2" spans="1:26" ht="45" x14ac:dyDescent="0.25">
      <c r="A2" t="s">
        <v>47</v>
      </c>
      <c r="B2" t="s">
        <v>46</v>
      </c>
      <c r="C2" s="44" t="s">
        <v>48</v>
      </c>
      <c r="D2" t="s">
        <v>49</v>
      </c>
      <c r="E2" t="s">
        <v>64</v>
      </c>
      <c r="F2" t="s">
        <v>46</v>
      </c>
      <c r="H2" s="2" t="str">
        <v>Caching</v>
      </c>
      <c r="I2" t="s">
        <v>50</v>
      </c>
      <c r="J2" s="2" t="s">
        <v>55</v>
      </c>
      <c r="K2" s="2" t="s">
        <v>58</v>
      </c>
      <c r="L2" s="2" t="s">
        <v>155</v>
      </c>
      <c r="M2" s="2" t="s">
        <v>69</v>
      </c>
      <c r="N2" s="2" t="s">
        <v>60</v>
      </c>
      <c r="O2" s="2" t="s">
        <v>154</v>
      </c>
      <c r="P2" s="2" t="s">
        <v>66</v>
      </c>
      <c r="Q2" s="2" t="s">
        <v>82</v>
      </c>
      <c r="R2" s="2" t="s">
        <v>80</v>
      </c>
      <c r="S2" s="2" t="s">
        <v>74</v>
      </c>
      <c r="T2" s="2" t="s">
        <v>48</v>
      </c>
      <c r="U2" s="2" t="s">
        <v>48</v>
      </c>
      <c r="V2" s="2" t="s">
        <v>48</v>
      </c>
      <c r="Z2" s="104" t="str">
        <f t="shared" ref="Z2:Z11" si="0">IF(B3&lt;&gt;"", SUBSTITUTE(SUBSTITUTE(B3, " ", "_"), "/", "_"), "")</f>
        <v>Caching</v>
      </c>
    </row>
    <row r="3" spans="1:26" ht="30" x14ac:dyDescent="0.25">
      <c r="A3" t="s">
        <v>51</v>
      </c>
      <c r="B3" t="s">
        <v>50</v>
      </c>
      <c r="C3" s="44" t="s">
        <v>52</v>
      </c>
      <c r="D3" t="s">
        <v>53</v>
      </c>
      <c r="E3" t="s">
        <v>58</v>
      </c>
      <c r="F3" t="s">
        <v>50</v>
      </c>
      <c r="H3" s="2" t="str">
        <v>Data Distribution</v>
      </c>
      <c r="I3" t="s">
        <v>210</v>
      </c>
      <c r="J3" s="2" t="s">
        <v>64</v>
      </c>
      <c r="K3" s="2" t="s">
        <v>61</v>
      </c>
      <c r="L3" s="2" t="s">
        <v>85</v>
      </c>
      <c r="M3" s="2" t="s">
        <v>156</v>
      </c>
      <c r="N3" s="2"/>
      <c r="O3" s="2" t="s">
        <v>72</v>
      </c>
      <c r="P3" s="2"/>
      <c r="Q3" s="2"/>
      <c r="R3" s="2"/>
      <c r="S3" s="2"/>
      <c r="T3" s="2" t="s">
        <v>52</v>
      </c>
      <c r="U3" s="2" t="s">
        <v>52</v>
      </c>
      <c r="V3" s="2" t="s">
        <v>52</v>
      </c>
      <c r="Z3" s="104" t="str">
        <f t="shared" si="0"/>
        <v>Data_Distribution</v>
      </c>
    </row>
    <row r="4" spans="1:26" x14ac:dyDescent="0.25">
      <c r="B4" t="s">
        <v>54</v>
      </c>
      <c r="C4" s="44" t="s">
        <v>55</v>
      </c>
      <c r="D4" t="s">
        <v>56</v>
      </c>
      <c r="E4" t="s">
        <v>61</v>
      </c>
      <c r="F4" t="s">
        <v>50</v>
      </c>
      <c r="H4" s="2" t="str">
        <v>Data Protection</v>
      </c>
      <c r="I4" t="s">
        <v>211</v>
      </c>
      <c r="J4" s="2"/>
      <c r="K4" s="2"/>
      <c r="L4" s="2"/>
      <c r="M4" s="2"/>
      <c r="N4" s="2"/>
      <c r="O4" s="2" t="s">
        <v>87</v>
      </c>
      <c r="P4" s="2"/>
      <c r="Q4" s="2"/>
      <c r="R4" s="2"/>
      <c r="S4" s="2"/>
      <c r="T4" s="2" t="s">
        <v>75</v>
      </c>
      <c r="U4" s="2" t="s">
        <v>55</v>
      </c>
      <c r="V4" s="2" t="s">
        <v>55</v>
      </c>
      <c r="Z4" s="104" t="str">
        <f t="shared" si="0"/>
        <v>Data_Protection</v>
      </c>
    </row>
    <row r="5" spans="1:26" ht="45" x14ac:dyDescent="0.25">
      <c r="B5" t="s">
        <v>57</v>
      </c>
      <c r="C5" s="44" t="s">
        <v>58</v>
      </c>
      <c r="D5" t="s">
        <v>59</v>
      </c>
      <c r="E5" t="s">
        <v>155</v>
      </c>
      <c r="F5" t="s">
        <v>54</v>
      </c>
      <c r="H5" s="2" t="str">
        <v>License</v>
      </c>
      <c r="I5" t="s">
        <v>60</v>
      </c>
      <c r="J5" s="2"/>
      <c r="K5" s="2"/>
      <c r="L5" s="2"/>
      <c r="M5" s="2"/>
      <c r="N5" s="2"/>
      <c r="O5" s="2"/>
      <c r="P5" s="2"/>
      <c r="Q5" s="2"/>
      <c r="R5" s="2"/>
      <c r="S5" s="2"/>
      <c r="T5" s="2" t="s">
        <v>91</v>
      </c>
      <c r="U5" s="2" t="s">
        <v>58</v>
      </c>
      <c r="V5" s="2" t="s">
        <v>58</v>
      </c>
      <c r="Z5" s="104" t="str">
        <f t="shared" si="0"/>
        <v>License</v>
      </c>
    </row>
    <row r="6" spans="1:26" ht="30" x14ac:dyDescent="0.25">
      <c r="B6" t="s">
        <v>60</v>
      </c>
      <c r="C6" s="44" t="s">
        <v>61</v>
      </c>
      <c r="D6" t="s">
        <v>62</v>
      </c>
      <c r="E6" t="s">
        <v>85</v>
      </c>
      <c r="F6" t="s">
        <v>54</v>
      </c>
      <c r="H6" s="2" t="str">
        <v>Miscellaneous</v>
      </c>
      <c r="I6" t="s">
        <v>63</v>
      </c>
      <c r="J6" s="2"/>
      <c r="K6" s="2"/>
      <c r="L6" s="2"/>
      <c r="M6" s="2"/>
      <c r="N6" s="2"/>
      <c r="O6" s="2"/>
      <c r="P6" s="2"/>
      <c r="Q6" s="2"/>
      <c r="R6" s="2"/>
      <c r="S6" s="2"/>
      <c r="T6" s="2"/>
      <c r="U6" s="2" t="s">
        <v>61</v>
      </c>
      <c r="V6" s="2" t="s">
        <v>61</v>
      </c>
      <c r="Z6" s="104" t="str">
        <f t="shared" si="0"/>
        <v>Miscellaneous</v>
      </c>
    </row>
    <row r="7" spans="1:26" x14ac:dyDescent="0.25">
      <c r="B7" t="s">
        <v>63</v>
      </c>
      <c r="C7" s="44" t="s">
        <v>64</v>
      </c>
      <c r="D7" t="s">
        <v>65</v>
      </c>
      <c r="E7" t="s">
        <v>69</v>
      </c>
      <c r="F7" t="s">
        <v>57</v>
      </c>
      <c r="H7" s="2" t="str">
        <v>Module</v>
      </c>
      <c r="I7" t="s">
        <v>66</v>
      </c>
      <c r="J7" s="2"/>
      <c r="K7" s="2"/>
      <c r="L7" s="2"/>
      <c r="M7" s="2"/>
      <c r="N7" s="2"/>
      <c r="O7" s="2"/>
      <c r="P7" s="2"/>
      <c r="Q7" s="2"/>
      <c r="R7" s="2"/>
      <c r="S7" s="2"/>
      <c r="T7" s="2"/>
      <c r="U7" t="s">
        <v>69</v>
      </c>
      <c r="V7" t="s">
        <v>69</v>
      </c>
      <c r="Z7" s="104" t="str">
        <f t="shared" si="0"/>
        <v>Module</v>
      </c>
    </row>
    <row r="8" spans="1:26" x14ac:dyDescent="0.25">
      <c r="B8" t="s">
        <v>66</v>
      </c>
      <c r="C8" s="44" t="s">
        <v>154</v>
      </c>
      <c r="D8" t="s">
        <v>67</v>
      </c>
      <c r="E8" t="s">
        <v>156</v>
      </c>
      <c r="F8" t="s">
        <v>57</v>
      </c>
      <c r="H8" t="str">
        <v>Racks</v>
      </c>
      <c r="I8" t="s">
        <v>68</v>
      </c>
      <c r="U8" t="s">
        <v>75</v>
      </c>
      <c r="V8" t="s">
        <v>75</v>
      </c>
      <c r="Z8" s="104" t="str">
        <f t="shared" si="0"/>
        <v>Racks</v>
      </c>
    </row>
    <row r="9" spans="1:26" x14ac:dyDescent="0.25">
      <c r="B9" t="s">
        <v>68</v>
      </c>
      <c r="C9" s="44" t="s">
        <v>69</v>
      </c>
      <c r="D9" t="s">
        <v>70</v>
      </c>
      <c r="E9" t="s">
        <v>60</v>
      </c>
      <c r="F9" t="s">
        <v>60</v>
      </c>
      <c r="H9" t="str">
        <v>Software</v>
      </c>
      <c r="I9" t="s">
        <v>71</v>
      </c>
      <c r="U9" t="s">
        <v>60</v>
      </c>
      <c r="V9" t="s">
        <v>60</v>
      </c>
      <c r="Z9" s="104" t="str">
        <f t="shared" si="0"/>
        <v>Software</v>
      </c>
    </row>
    <row r="10" spans="1:26" x14ac:dyDescent="0.25">
      <c r="B10" t="s">
        <v>71</v>
      </c>
      <c r="C10" s="44" t="s">
        <v>72</v>
      </c>
      <c r="D10" t="s">
        <v>73</v>
      </c>
      <c r="E10" t="s">
        <v>154</v>
      </c>
      <c r="F10" t="s">
        <v>63</v>
      </c>
      <c r="H10" t="str">
        <v>Transceiver</v>
      </c>
      <c r="I10" t="s">
        <v>74</v>
      </c>
      <c r="U10" t="s">
        <v>66</v>
      </c>
      <c r="V10" t="s">
        <v>66</v>
      </c>
      <c r="Z10" s="104" t="str">
        <f t="shared" si="0"/>
        <v>Transceiver</v>
      </c>
    </row>
    <row r="11" spans="1:26" x14ac:dyDescent="0.25">
      <c r="B11" t="s">
        <v>74</v>
      </c>
      <c r="C11" s="44" t="s">
        <v>75</v>
      </c>
      <c r="D11" t="s">
        <v>76</v>
      </c>
      <c r="E11" t="s">
        <v>72</v>
      </c>
      <c r="F11" t="s">
        <v>63</v>
      </c>
      <c r="H11" t="str">
        <v>Wireless Data Distribution</v>
      </c>
      <c r="I11" t="s">
        <v>212</v>
      </c>
      <c r="U11" t="s">
        <v>80</v>
      </c>
      <c r="V11" t="s">
        <v>80</v>
      </c>
      <c r="Z11" s="104" t="str">
        <f t="shared" si="0"/>
        <v>Wireless_Data_Distribution</v>
      </c>
    </row>
    <row r="12" spans="1:26" x14ac:dyDescent="0.25">
      <c r="B12" t="s">
        <v>77</v>
      </c>
      <c r="C12" s="44" t="s">
        <v>60</v>
      </c>
      <c r="D12" t="s">
        <v>78</v>
      </c>
      <c r="E12" t="s">
        <v>87</v>
      </c>
      <c r="F12" t="s">
        <v>63</v>
      </c>
      <c r="H12" t="str">
        <v>Basic Maintenance of Internal Connections</v>
      </c>
      <c r="I12" t="s">
        <v>213</v>
      </c>
      <c r="U12" t="s">
        <v>82</v>
      </c>
      <c r="V12" t="s">
        <v>82</v>
      </c>
      <c r="Z12" s="104" t="str">
        <f>IF(B13&lt;&gt;"", SUBSTITUTE(SUBSTITUTE(B13, " ", "_"), "/", "_"), "")</f>
        <v>Basic_Maintenance_of_Internal_Connections</v>
      </c>
    </row>
    <row r="13" spans="1:26" x14ac:dyDescent="0.25">
      <c r="B13" t="s">
        <v>93</v>
      </c>
      <c r="C13" s="44" t="s">
        <v>66</v>
      </c>
      <c r="D13" t="s">
        <v>79</v>
      </c>
      <c r="E13" t="s">
        <v>66</v>
      </c>
      <c r="F13" t="s">
        <v>66</v>
      </c>
      <c r="H13" t="s">
        <v>215</v>
      </c>
      <c r="I13" t="s">
        <v>216</v>
      </c>
      <c r="U13" t="s">
        <v>155</v>
      </c>
      <c r="V13" t="s">
        <v>155</v>
      </c>
      <c r="Z13" t="s">
        <v>216</v>
      </c>
    </row>
    <row r="14" spans="1:26" x14ac:dyDescent="0.25">
      <c r="B14" t="s">
        <v>215</v>
      </c>
      <c r="C14" s="44" t="s">
        <v>80</v>
      </c>
      <c r="D14" t="s">
        <v>81</v>
      </c>
      <c r="E14" t="s">
        <v>82</v>
      </c>
      <c r="F14" t="s">
        <v>68</v>
      </c>
      <c r="U14" t="s">
        <v>85</v>
      </c>
      <c r="V14" t="s">
        <v>85</v>
      </c>
    </row>
    <row r="15" spans="1:26" x14ac:dyDescent="0.25">
      <c r="C15" s="44" t="s">
        <v>82</v>
      </c>
      <c r="D15" t="s">
        <v>83</v>
      </c>
      <c r="E15" t="s">
        <v>80</v>
      </c>
      <c r="F15" t="s">
        <v>71</v>
      </c>
      <c r="U15" t="s">
        <v>74</v>
      </c>
      <c r="V15" t="s">
        <v>74</v>
      </c>
    </row>
    <row r="16" spans="1:26" x14ac:dyDescent="0.25">
      <c r="C16" s="44" t="s">
        <v>155</v>
      </c>
      <c r="D16" t="s">
        <v>84</v>
      </c>
      <c r="E16" t="s">
        <v>74</v>
      </c>
      <c r="F16" t="s">
        <v>74</v>
      </c>
      <c r="U16" t="s">
        <v>156</v>
      </c>
      <c r="V16" t="s">
        <v>156</v>
      </c>
    </row>
    <row r="17" spans="3:22" x14ac:dyDescent="0.25">
      <c r="C17" s="44" t="s">
        <v>85</v>
      </c>
      <c r="D17" t="s">
        <v>86</v>
      </c>
      <c r="E17" t="s">
        <v>48</v>
      </c>
      <c r="F17" t="s">
        <v>77</v>
      </c>
      <c r="U17" t="s">
        <v>91</v>
      </c>
      <c r="V17" t="s">
        <v>91</v>
      </c>
    </row>
    <row r="18" spans="3:22" x14ac:dyDescent="0.25">
      <c r="C18" s="44" t="s">
        <v>87</v>
      </c>
      <c r="D18" t="s">
        <v>88</v>
      </c>
      <c r="E18" t="s">
        <v>52</v>
      </c>
      <c r="F18" t="s">
        <v>77</v>
      </c>
    </row>
    <row r="19" spans="3:22" x14ac:dyDescent="0.25">
      <c r="C19" s="44" t="s">
        <v>74</v>
      </c>
      <c r="D19" t="s">
        <v>89</v>
      </c>
      <c r="E19" t="s">
        <v>75</v>
      </c>
      <c r="F19" t="s">
        <v>77</v>
      </c>
    </row>
    <row r="20" spans="3:22" x14ac:dyDescent="0.25">
      <c r="C20" s="44" t="s">
        <v>156</v>
      </c>
      <c r="D20" t="s">
        <v>90</v>
      </c>
      <c r="E20" t="s">
        <v>91</v>
      </c>
      <c r="F20" t="s">
        <v>77</v>
      </c>
    </row>
    <row r="21" spans="3:22" x14ac:dyDescent="0.25">
      <c r="C21" s="44" t="s">
        <v>91</v>
      </c>
      <c r="D21" t="s">
        <v>92</v>
      </c>
      <c r="E21" t="s">
        <v>207</v>
      </c>
      <c r="F21" t="s">
        <v>93</v>
      </c>
    </row>
    <row r="22" spans="3:22" x14ac:dyDescent="0.25">
      <c r="D22" t="s">
        <v>94</v>
      </c>
      <c r="E22" t="s">
        <v>208</v>
      </c>
      <c r="F22" t="s">
        <v>215</v>
      </c>
    </row>
    <row r="23" spans="3:22" x14ac:dyDescent="0.25">
      <c r="D23" t="s">
        <v>95</v>
      </c>
    </row>
    <row r="24" spans="3:22" x14ac:dyDescent="0.25">
      <c r="D24" t="s">
        <v>96</v>
      </c>
    </row>
    <row r="25" spans="3:22" x14ac:dyDescent="0.25">
      <c r="D25" t="s">
        <v>97</v>
      </c>
    </row>
    <row r="26" spans="3:22" x14ac:dyDescent="0.25">
      <c r="D26" t="s">
        <v>98</v>
      </c>
    </row>
    <row r="27" spans="3:22" x14ac:dyDescent="0.25">
      <c r="D27" t="s">
        <v>99</v>
      </c>
    </row>
    <row r="28" spans="3:22" x14ac:dyDescent="0.25">
      <c r="D28" t="s">
        <v>100</v>
      </c>
    </row>
    <row r="29" spans="3:22" x14ac:dyDescent="0.25">
      <c r="D29" t="s">
        <v>101</v>
      </c>
    </row>
    <row r="30" spans="3:22" x14ac:dyDescent="0.25">
      <c r="D30" t="s">
        <v>102</v>
      </c>
    </row>
    <row r="31" spans="3:22" x14ac:dyDescent="0.25">
      <c r="D31" t="s">
        <v>103</v>
      </c>
    </row>
    <row r="32" spans="3:22" x14ac:dyDescent="0.25">
      <c r="D32" t="s">
        <v>104</v>
      </c>
    </row>
    <row r="33" spans="4:4" x14ac:dyDescent="0.25">
      <c r="D33" t="s">
        <v>105</v>
      </c>
    </row>
    <row r="34" spans="4:4" x14ac:dyDescent="0.25">
      <c r="D34" t="s">
        <v>106</v>
      </c>
    </row>
    <row r="35" spans="4:4" x14ac:dyDescent="0.25">
      <c r="D35" t="s">
        <v>107</v>
      </c>
    </row>
    <row r="36" spans="4:4" x14ac:dyDescent="0.25">
      <c r="D36" t="s">
        <v>108</v>
      </c>
    </row>
    <row r="37" spans="4:4" x14ac:dyDescent="0.25">
      <c r="D37" t="s">
        <v>109</v>
      </c>
    </row>
    <row r="38" spans="4:4" x14ac:dyDescent="0.25">
      <c r="D38" t="s">
        <v>110</v>
      </c>
    </row>
    <row r="39" spans="4:4" x14ac:dyDescent="0.25">
      <c r="D39" t="s">
        <v>111</v>
      </c>
    </row>
    <row r="40" spans="4:4" x14ac:dyDescent="0.25">
      <c r="D40" t="s">
        <v>112</v>
      </c>
    </row>
    <row r="41" spans="4:4" x14ac:dyDescent="0.25">
      <c r="D41" t="s">
        <v>113</v>
      </c>
    </row>
    <row r="42" spans="4:4" x14ac:dyDescent="0.25">
      <c r="D42" t="s">
        <v>114</v>
      </c>
    </row>
    <row r="43" spans="4:4" x14ac:dyDescent="0.25">
      <c r="D43" t="s">
        <v>115</v>
      </c>
    </row>
    <row r="44" spans="4:4" x14ac:dyDescent="0.25">
      <c r="D44" t="s">
        <v>116</v>
      </c>
    </row>
    <row r="45" spans="4:4" x14ac:dyDescent="0.25">
      <c r="D45" t="s">
        <v>117</v>
      </c>
    </row>
    <row r="46" spans="4:4" x14ac:dyDescent="0.25">
      <c r="D46" t="s">
        <v>118</v>
      </c>
    </row>
    <row r="47" spans="4:4" x14ac:dyDescent="0.25">
      <c r="D47" t="s">
        <v>119</v>
      </c>
    </row>
    <row r="48" spans="4:4" x14ac:dyDescent="0.25">
      <c r="D48" t="s">
        <v>120</v>
      </c>
    </row>
    <row r="49" spans="4:4" x14ac:dyDescent="0.25">
      <c r="D49" t="s">
        <v>121</v>
      </c>
    </row>
    <row r="50" spans="4:4" x14ac:dyDescent="0.25">
      <c r="D50" t="s">
        <v>122</v>
      </c>
    </row>
    <row r="51" spans="4:4" x14ac:dyDescent="0.25">
      <c r="D51" t="s">
        <v>123</v>
      </c>
    </row>
    <row r="52" spans="4:4" x14ac:dyDescent="0.25">
      <c r="D52" t="s">
        <v>124</v>
      </c>
    </row>
    <row r="53" spans="4:4" x14ac:dyDescent="0.25">
      <c r="D53" t="s">
        <v>125</v>
      </c>
    </row>
    <row r="54" spans="4:4" x14ac:dyDescent="0.25">
      <c r="D54" t="s">
        <v>126</v>
      </c>
    </row>
    <row r="55" spans="4:4" x14ac:dyDescent="0.25">
      <c r="D55" t="s">
        <v>127</v>
      </c>
    </row>
    <row r="56" spans="4:4" x14ac:dyDescent="0.25">
      <c r="D56" t="s">
        <v>128</v>
      </c>
    </row>
    <row r="57" spans="4:4" x14ac:dyDescent="0.25">
      <c r="D57" t="s">
        <v>129</v>
      </c>
    </row>
    <row r="58" spans="4:4" x14ac:dyDescent="0.25">
      <c r="D58" t="s">
        <v>130</v>
      </c>
    </row>
    <row r="59" spans="4:4" x14ac:dyDescent="0.25">
      <c r="D59" t="s">
        <v>131</v>
      </c>
    </row>
    <row r="60" spans="4:4" x14ac:dyDescent="0.25">
      <c r="D60" t="s">
        <v>132</v>
      </c>
    </row>
    <row r="61" spans="4:4" x14ac:dyDescent="0.25">
      <c r="D61" t="s">
        <v>133</v>
      </c>
    </row>
    <row r="62" spans="4:4" x14ac:dyDescent="0.25">
      <c r="D62" t="s">
        <v>134</v>
      </c>
    </row>
    <row r="63" spans="4:4" x14ac:dyDescent="0.25">
      <c r="D63" t="s">
        <v>135</v>
      </c>
    </row>
    <row r="64" spans="4:4" x14ac:dyDescent="0.25">
      <c r="D64" t="s">
        <v>136</v>
      </c>
    </row>
    <row r="65" spans="4:4" x14ac:dyDescent="0.25">
      <c r="D65" t="s">
        <v>137</v>
      </c>
    </row>
    <row r="66" spans="4:4" x14ac:dyDescent="0.25">
      <c r="D66" t="s">
        <v>138</v>
      </c>
    </row>
    <row r="67" spans="4:4" x14ac:dyDescent="0.25">
      <c r="D67" t="s">
        <v>139</v>
      </c>
    </row>
    <row r="68" spans="4:4" x14ac:dyDescent="0.25">
      <c r="D68" t="s">
        <v>140</v>
      </c>
    </row>
    <row r="69" spans="4:4" x14ac:dyDescent="0.25">
      <c r="D69" t="s">
        <v>141</v>
      </c>
    </row>
    <row r="70" spans="4:4" x14ac:dyDescent="0.25">
      <c r="D70" t="s">
        <v>142</v>
      </c>
    </row>
    <row r="71" spans="4:4" x14ac:dyDescent="0.25">
      <c r="D71" t="s">
        <v>143</v>
      </c>
    </row>
    <row r="72" spans="4:4" x14ac:dyDescent="0.25">
      <c r="D72" t="s">
        <v>144</v>
      </c>
    </row>
    <row r="73" spans="4:4" x14ac:dyDescent="0.25">
      <c r="D73" t="s">
        <v>145</v>
      </c>
    </row>
    <row r="74" spans="4:4" x14ac:dyDescent="0.25">
      <c r="D74" t="s">
        <v>146</v>
      </c>
    </row>
    <row r="75" spans="4:4" x14ac:dyDescent="0.25">
      <c r="D75" t="s">
        <v>147</v>
      </c>
    </row>
    <row r="76" spans="4:4" x14ac:dyDescent="0.25">
      <c r="D76" t="s">
        <v>148</v>
      </c>
    </row>
    <row r="77" spans="4:4" x14ac:dyDescent="0.25">
      <c r="D77" t="s">
        <v>149</v>
      </c>
    </row>
    <row r="78" spans="4:4" x14ac:dyDescent="0.25">
      <c r="D78" t="s">
        <v>150</v>
      </c>
    </row>
    <row r="79" spans="4:4" x14ac:dyDescent="0.25">
      <c r="D79" t="s">
        <v>151</v>
      </c>
    </row>
    <row r="80" spans="4:4" x14ac:dyDescent="0.25">
      <c r="D80" t="s">
        <v>152</v>
      </c>
    </row>
    <row r="81" spans="4:4" x14ac:dyDescent="0.25">
      <c r="D81" t="s">
        <v>153</v>
      </c>
    </row>
  </sheetData>
  <sortState ref="B3:B12">
    <sortCondition ref="B3:B12"/>
  </sortState>
  <phoneticPr fontId="34"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9e56d43-7c7b-407e-8ea1-d1aa3c08603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2BBDDF16E425C47BED92FC85953EC6C" ma:contentTypeVersion="12" ma:contentTypeDescription="Create a new document." ma:contentTypeScope="" ma:versionID="0b593ffff27c29bf017a8dac0d7e2f71">
  <xsd:schema xmlns:xsd="http://www.w3.org/2001/XMLSchema" xmlns:xs="http://www.w3.org/2001/XMLSchema" xmlns:p="http://schemas.microsoft.com/office/2006/metadata/properties" xmlns:ns3="c9e56d43-7c7b-407e-8ea1-d1aa3c086032" targetNamespace="http://schemas.microsoft.com/office/2006/metadata/properties" ma:root="true" ma:fieldsID="c5b883d951f4e51a2a2707d5b0845d1a" ns3:_="">
    <xsd:import namespace="c9e56d43-7c7b-407e-8ea1-d1aa3c086032"/>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e56d43-7c7b-407e-8ea1-d1aa3c086032"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0070FA-AFC3-4864-B6C6-25EF03D7D1C3}">
  <ds:schemaRefs>
    <ds:schemaRef ds:uri="http://www.w3.org/XML/1998/namespace"/>
    <ds:schemaRef ds:uri="http://purl.org/dc/terms/"/>
    <ds:schemaRef ds:uri="http://schemas.microsoft.com/office/infopath/2007/PartnerControls"/>
    <ds:schemaRef ds:uri="http://schemas.microsoft.com/office/2006/metadata/properties"/>
    <ds:schemaRef ds:uri="c9e56d43-7c7b-407e-8ea1-d1aa3c086032"/>
    <ds:schemaRef ds:uri="http://purl.org/dc/dcmitype/"/>
    <ds:schemaRef ds:uri="http://schemas.microsoft.com/office/2006/documentManagement/types"/>
    <ds:schemaRef ds:uri="http://purl.org/dc/elements/1.1/"/>
    <ds:schemaRef ds:uri="http://schemas.openxmlformats.org/package/2006/metadata/core-properties"/>
  </ds:schemaRefs>
</ds:datastoreItem>
</file>

<file path=customXml/itemProps2.xml><?xml version="1.0" encoding="utf-8"?>
<ds:datastoreItem xmlns:ds="http://schemas.openxmlformats.org/officeDocument/2006/customXml" ds:itemID="{6FE951B7-35F2-4C9B-BC50-4E1CE6BC4179}">
  <ds:schemaRefs>
    <ds:schemaRef ds:uri="http://schemas.microsoft.com/sharepoint/v3/contenttype/forms"/>
  </ds:schemaRefs>
</ds:datastoreItem>
</file>

<file path=customXml/itemProps3.xml><?xml version="1.0" encoding="utf-8"?>
<ds:datastoreItem xmlns:ds="http://schemas.openxmlformats.org/officeDocument/2006/customXml" ds:itemID="{B821125A-817A-47CA-9A3B-A16505548B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e56d43-7c7b-407e-8ea1-d1aa3c0860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C2 Guide</vt:lpstr>
      <vt:lpstr>C2 Equipment List</vt:lpstr>
      <vt:lpstr>Pricing Schedule</vt:lpstr>
      <vt:lpstr>471 Bulk Upload</vt:lpstr>
      <vt:lpstr>Lists</vt:lpstr>
      <vt:lpstr>Basic_Maintenance_of_Internal_Connections</vt:lpstr>
      <vt:lpstr>Cabling_Connectors</vt:lpstr>
      <vt:lpstr>Caching</vt:lpstr>
      <vt:lpstr>Data_Distribution</vt:lpstr>
      <vt:lpstr>Data_Protection</vt:lpstr>
      <vt:lpstr>FunctionList</vt:lpstr>
      <vt:lpstr>License</vt:lpstr>
      <vt:lpstr>Managed_Internal_Broadband_Services</vt:lpstr>
      <vt:lpstr>Miscellaneous</vt:lpstr>
      <vt:lpstr>Module</vt:lpstr>
      <vt:lpstr>'C2 Guide'!Print_Area</vt:lpstr>
      <vt:lpstr>Racks</vt:lpstr>
      <vt:lpstr>Software</vt:lpstr>
      <vt:lpstr>Transceiver</vt:lpstr>
      <vt:lpstr>Wireless_Data_Distribution</vt:lpstr>
    </vt:vector>
  </TitlesOfParts>
  <Manager/>
  <Company>Questar III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Majewski</dc:creator>
  <cp:keywords/>
  <dc:description/>
  <cp:lastModifiedBy>Heather M. Medina</cp:lastModifiedBy>
  <cp:revision/>
  <cp:lastPrinted>2025-12-12T19:53:41Z</cp:lastPrinted>
  <dcterms:created xsi:type="dcterms:W3CDTF">2018-01-08T15:49:12Z</dcterms:created>
  <dcterms:modified xsi:type="dcterms:W3CDTF">2025-12-12T19:56:08Z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0x01010012BBDDF16E425C47BED92FC85953EC6C</vt:lpwstr>
  </property>
  <property fmtid="{D5CDD505-2E9C-101B-9397-08002B2CF9AE}" pid="3" name="MediaServiceImageTags">
    <vt:lpwstr/>
  </property>
</Properties>
</file>